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ปก" sheetId="3" r:id="rId1"/>
    <sheet name="สรุปราคากลาง" sheetId="12" r:id="rId2"/>
    <sheet name="ราคาต่อหน่วย" sheetId="16" r:id="rId3"/>
    <sheet name="ราคาวัสดุ" sheetId="15" r:id="rId4"/>
    <sheet name="ไม้แบบ" sheetId="17" r:id="rId5"/>
    <sheet name="Sheet1" sheetId="18" r:id="rId6"/>
    <sheet name="Sheet2" sheetId="19" r:id="rId7"/>
  </sheets>
  <externalReferences>
    <externalReference r:id="rId8"/>
    <externalReference r:id="rId9"/>
    <externalReference r:id="rId10"/>
  </externalReferences>
  <definedNames>
    <definedName name="_xlnm.Print_Area" localSheetId="5">Sheet1!$A$1:$H$265</definedName>
    <definedName name="_xlnm.Print_Area" localSheetId="4">ไม้แบบ!$A$1:$J$34</definedName>
    <definedName name="_xlnm.Print_Area" localSheetId="2">ราคาต่อหน่วย!$A$1:$O$148</definedName>
    <definedName name="_xlnm.Print_Area" localSheetId="3">ราคาวัสดุ!$A$1:$J$73</definedName>
    <definedName name="_xlnm.Print_Area" localSheetId="1">สรุปราคากลาง!$A$1:$K$47</definedName>
  </definedNames>
  <calcPr calcId="145621" calcMode="autoNoTable"/>
</workbook>
</file>

<file path=xl/calcChain.xml><?xml version="1.0" encoding="utf-8"?>
<calcChain xmlns="http://schemas.openxmlformats.org/spreadsheetml/2006/main">
  <c r="A16" i="3" l="1"/>
  <c r="A10" i="3"/>
  <c r="A9" i="3"/>
  <c r="A8" i="3"/>
  <c r="E18" i="16" l="1"/>
  <c r="D11" i="16"/>
  <c r="F67" i="16" l="1"/>
  <c r="F68" i="16"/>
  <c r="K62" i="16"/>
  <c r="K58" i="16"/>
  <c r="C60" i="16"/>
  <c r="K60" i="16" s="1"/>
  <c r="K57" i="16"/>
  <c r="K56" i="16"/>
  <c r="B62" i="16"/>
  <c r="E61" i="16"/>
  <c r="G61" i="16" s="1"/>
  <c r="K61" i="16" s="1"/>
  <c r="G37" i="16"/>
  <c r="F18" i="12"/>
  <c r="F69" i="16" l="1"/>
  <c r="K63" i="16"/>
  <c r="D136" i="16"/>
  <c r="F129" i="16"/>
  <c r="Q134" i="16"/>
  <c r="Q122" i="16"/>
  <c r="Q111" i="16"/>
  <c r="Q112" i="16" s="1"/>
  <c r="D113" i="16" s="1"/>
  <c r="H23" i="15"/>
  <c r="G141" i="16"/>
  <c r="G142" i="16" s="1"/>
  <c r="F115" i="16"/>
  <c r="F126" i="16" s="1"/>
  <c r="K64" i="16" l="1"/>
  <c r="K65" i="16" s="1"/>
  <c r="C23" i="16"/>
  <c r="W47" i="16" l="1"/>
  <c r="E43" i="16" s="1"/>
  <c r="W46" i="16"/>
  <c r="E42" i="16" s="1"/>
  <c r="Q75" i="16" l="1"/>
  <c r="S75" i="16" s="1"/>
  <c r="E12" i="15" l="1"/>
  <c r="D240" i="18"/>
  <c r="D234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239" i="18" s="1"/>
  <c r="E11" i="15" s="1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F4" i="17" s="1"/>
  <c r="F16" i="17" s="1"/>
  <c r="D178" i="18"/>
  <c r="D177" i="18"/>
  <c r="F5" i="17" s="1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E133" i="16" s="1"/>
  <c r="D43" i="18"/>
  <c r="D42" i="18"/>
  <c r="E121" i="16" s="1"/>
  <c r="D41" i="18"/>
  <c r="E111" i="16" s="1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H11" i="15" l="1"/>
  <c r="G18" i="16" s="1"/>
  <c r="L81" i="16"/>
  <c r="F16" i="12"/>
  <c r="P3" i="12"/>
  <c r="G143" i="16"/>
  <c r="G138" i="16"/>
  <c r="I136" i="16"/>
  <c r="Q135" i="16"/>
  <c r="C133" i="16" s="1"/>
  <c r="I133" i="16" s="1"/>
  <c r="D134" i="16"/>
  <c r="I134" i="16" s="1"/>
  <c r="D127" i="16"/>
  <c r="G117" i="16"/>
  <c r="I115" i="16"/>
  <c r="I114" i="16"/>
  <c r="D112" i="16"/>
  <c r="I112" i="16" s="1"/>
  <c r="H102" i="16"/>
  <c r="F102" i="16"/>
  <c r="R101" i="16"/>
  <c r="T101" i="16" s="1"/>
  <c r="L101" i="16"/>
  <c r="L100" i="16"/>
  <c r="H94" i="16"/>
  <c r="L90" i="16"/>
  <c r="L85" i="16"/>
  <c r="L82" i="16"/>
  <c r="L83" i="16" s="1"/>
  <c r="L86" i="16" s="1"/>
  <c r="L78" i="16"/>
  <c r="L87" i="16" l="1"/>
  <c r="L102" i="16"/>
  <c r="Q93" i="16" s="1"/>
  <c r="F13" i="12"/>
  <c r="F14" i="12"/>
  <c r="L91" i="16" s="1"/>
  <c r="Q123" i="16"/>
  <c r="F106" i="16"/>
  <c r="H104" i="16"/>
  <c r="L104" i="16" s="1"/>
  <c r="Q95" i="16" s="1"/>
  <c r="H103" i="16"/>
  <c r="L103" i="16" s="1"/>
  <c r="Q94" i="16" s="1"/>
  <c r="C95" i="16"/>
  <c r="D96" i="16" s="1"/>
  <c r="J96" i="16" s="1"/>
  <c r="D97" i="16" s="1"/>
  <c r="G147" i="16"/>
  <c r="G148" i="16" s="1"/>
  <c r="D144" i="16"/>
  <c r="G144" i="16" s="1"/>
  <c r="Q113" i="16"/>
  <c r="I113" i="16"/>
  <c r="I123" i="16"/>
  <c r="I126" i="16"/>
  <c r="I135" i="16"/>
  <c r="I137" i="16" s="1"/>
  <c r="R100" i="16"/>
  <c r="T100" i="16" s="1"/>
  <c r="P102" i="16" s="1"/>
  <c r="I125" i="16"/>
  <c r="I124" i="16"/>
  <c r="E36" i="16"/>
  <c r="E138" i="16" l="1"/>
  <c r="I138" i="16" s="1"/>
  <c r="C111" i="16"/>
  <c r="I111" i="16" s="1"/>
  <c r="I116" i="16" s="1"/>
  <c r="E117" i="16" s="1"/>
  <c r="I117" i="16" s="1"/>
  <c r="Q124" i="16"/>
  <c r="C121" i="16" s="1"/>
  <c r="I121" i="16" s="1"/>
  <c r="D122" i="16"/>
  <c r="I122" i="16" s="1"/>
  <c r="R102" i="16"/>
  <c r="P103" i="16"/>
  <c r="R103" i="16" s="1"/>
  <c r="H99" i="16"/>
  <c r="L99" i="16" s="1"/>
  <c r="E39" i="16" l="1"/>
  <c r="E38" i="16"/>
  <c r="I18" i="12"/>
  <c r="I16" i="12"/>
  <c r="I14" i="12"/>
  <c r="H22" i="15"/>
  <c r="G43" i="16" s="1"/>
  <c r="G72" i="15" l="1"/>
  <c r="H51" i="16" l="1"/>
  <c r="E16" i="15" l="1"/>
  <c r="K15" i="16"/>
  <c r="G15" i="16"/>
  <c r="E18" i="15"/>
  <c r="E14" i="15"/>
  <c r="E20" i="15" l="1"/>
  <c r="K52" i="16" l="1"/>
  <c r="K51" i="16"/>
  <c r="H21" i="15"/>
  <c r="G42" i="16" s="1"/>
  <c r="K53" i="16" l="1"/>
  <c r="G18" i="12" s="1"/>
  <c r="H18" i="15"/>
  <c r="K37" i="16"/>
  <c r="G33" i="16" l="1"/>
  <c r="K33" i="16" s="1"/>
  <c r="G70" i="15"/>
  <c r="H72" i="15"/>
  <c r="G64" i="15"/>
  <c r="G65" i="15"/>
  <c r="H65" i="15" s="1"/>
  <c r="E71" i="15"/>
  <c r="H71" i="15" s="1"/>
  <c r="E70" i="15"/>
  <c r="H69" i="15"/>
  <c r="E64" i="15"/>
  <c r="E63" i="15"/>
  <c r="H63" i="15" s="1"/>
  <c r="H62" i="15"/>
  <c r="G17" i="15"/>
  <c r="E17" i="15"/>
  <c r="G16" i="15"/>
  <c r="F6" i="17"/>
  <c r="F18" i="17" s="1"/>
  <c r="I18" i="17" s="1"/>
  <c r="I16" i="17"/>
  <c r="K26" i="16"/>
  <c r="K25" i="16"/>
  <c r="H14" i="15"/>
  <c r="G38" i="16" s="1"/>
  <c r="K38" i="16" s="1"/>
  <c r="E13" i="15"/>
  <c r="K12" i="16" s="1"/>
  <c r="H20" i="15"/>
  <c r="E19" i="15"/>
  <c r="H19" i="15" s="1"/>
  <c r="G34" i="16" s="1"/>
  <c r="H15" i="15"/>
  <c r="F24" i="16" s="1"/>
  <c r="K24" i="16" s="1"/>
  <c r="H12" i="15"/>
  <c r="F94" i="16" s="1"/>
  <c r="L94" i="16" s="1"/>
  <c r="F97" i="16" s="1"/>
  <c r="L97" i="16" s="1"/>
  <c r="F7" i="17"/>
  <c r="L105" i="16" l="1"/>
  <c r="D106" i="16" s="1"/>
  <c r="L106" i="16" s="1"/>
  <c r="L107" i="16" s="1"/>
  <c r="Q91" i="16"/>
  <c r="Q96" i="16" s="1"/>
  <c r="H70" i="15"/>
  <c r="H73" i="15" s="1"/>
  <c r="G46" i="16" s="1"/>
  <c r="I6" i="17"/>
  <c r="H64" i="15"/>
  <c r="H66" i="15" s="1"/>
  <c r="G45" i="16" s="1"/>
  <c r="F19" i="17"/>
  <c r="I19" i="17" s="1"/>
  <c r="I7" i="17"/>
  <c r="F17" i="17"/>
  <c r="I17" i="17" s="1"/>
  <c r="I5" i="17"/>
  <c r="H16" i="15"/>
  <c r="G36" i="16" s="1"/>
  <c r="H13" i="15"/>
  <c r="G39" i="16"/>
  <c r="K39" i="16" s="1"/>
  <c r="G17" i="16"/>
  <c r="G19" i="16" s="1"/>
  <c r="K19" i="16" s="1"/>
  <c r="E23" i="16"/>
  <c r="K23" i="16" s="1"/>
  <c r="K27" i="16" s="1"/>
  <c r="G32" i="16"/>
  <c r="K32" i="16" s="1"/>
  <c r="H17" i="15"/>
  <c r="I23" i="17" l="1"/>
  <c r="I4" i="17"/>
  <c r="I20" i="17" l="1"/>
  <c r="E21" i="17" s="1"/>
  <c r="I21" i="17" s="1"/>
  <c r="I8" i="17"/>
  <c r="E9" i="17" s="1"/>
  <c r="I9" i="17" s="1"/>
  <c r="I10" i="17" s="1"/>
  <c r="I22" i="17" l="1"/>
  <c r="I24" i="17" s="1"/>
  <c r="K17" i="16"/>
  <c r="K36" i="16"/>
  <c r="K42" i="16"/>
  <c r="K18" i="16"/>
  <c r="K46" i="16"/>
  <c r="K45" i="16"/>
  <c r="E44" i="16"/>
  <c r="K44" i="16" s="1"/>
  <c r="K43" i="16"/>
  <c r="K34" i="16"/>
  <c r="I15" i="16"/>
  <c r="C16" i="16" s="1"/>
  <c r="K16" i="16" s="1"/>
  <c r="K11" i="16"/>
  <c r="H8" i="16"/>
  <c r="D8" i="16"/>
  <c r="D6" i="16"/>
  <c r="D5" i="16"/>
  <c r="D4" i="16"/>
  <c r="D3" i="16"/>
  <c r="D2" i="16"/>
  <c r="A8" i="16"/>
  <c r="A7" i="16"/>
  <c r="A6" i="16"/>
  <c r="A5" i="16"/>
  <c r="A3" i="16"/>
  <c r="A2" i="16"/>
  <c r="G35" i="16" l="1"/>
  <c r="K35" i="16" s="1"/>
  <c r="K40" i="16" s="1"/>
  <c r="F127" i="16"/>
  <c r="I127" i="16" s="1"/>
  <c r="I128" i="16" s="1"/>
  <c r="D129" i="16" s="1"/>
  <c r="I129" i="16" s="1"/>
  <c r="K20" i="16"/>
  <c r="K21" i="16" s="1"/>
  <c r="I12" i="17"/>
  <c r="J18" i="12"/>
  <c r="K18" i="12" s="1"/>
  <c r="H18" i="12"/>
  <c r="K47" i="16"/>
  <c r="K48" i="16" l="1"/>
  <c r="G13" i="12"/>
  <c r="J13" i="12" s="1"/>
  <c r="K13" i="12" s="1"/>
  <c r="H8" i="15"/>
  <c r="D8" i="15"/>
  <c r="D6" i="15"/>
  <c r="D5" i="15"/>
  <c r="A8" i="15"/>
  <c r="A7" i="15"/>
  <c r="A6" i="15"/>
  <c r="A5" i="15"/>
  <c r="D4" i="15"/>
  <c r="D3" i="15"/>
  <c r="D2" i="15"/>
  <c r="A2" i="15"/>
  <c r="K28" i="16" l="1"/>
  <c r="G14" i="12" s="1"/>
  <c r="G16" i="12"/>
  <c r="J16" i="12" s="1"/>
  <c r="K16" i="12" s="1"/>
  <c r="J14" i="12" l="1"/>
  <c r="K14" i="12" s="1"/>
  <c r="H16" i="12"/>
  <c r="H27" i="12"/>
  <c r="P6" i="12" l="1"/>
  <c r="N3" i="12" s="1"/>
  <c r="H14" i="12" l="1"/>
  <c r="H13" i="12"/>
  <c r="K21" i="12" l="1"/>
  <c r="H21" i="12"/>
  <c r="H23" i="12" s="1"/>
  <c r="H29" i="12" s="1"/>
  <c r="J31" i="12" l="1"/>
  <c r="E31" i="12" s="1"/>
</calcChain>
</file>

<file path=xl/comments1.xml><?xml version="1.0" encoding="utf-8"?>
<comments xmlns="http://schemas.openxmlformats.org/spreadsheetml/2006/main">
  <authors>
    <author>user</author>
  </authors>
  <commentList>
    <comment ref="F112" authorId="0">
      <text>
        <r>
          <rPr>
            <sz val="9"/>
            <color indexed="81"/>
            <rFont val="Tahoma"/>
            <family val="2"/>
          </rPr>
          <t xml:space="preserve">ค่าดำเนินการและเสื่อมราคาตามราคาน้ำมัน ข้อ 14
</t>
        </r>
      </text>
    </comment>
    <comment ref="F134" authorId="0">
      <text>
        <r>
          <rPr>
            <b/>
            <sz val="9"/>
            <color indexed="81"/>
            <rFont val="Tahoma"/>
            <family val="2"/>
          </rPr>
          <t>ราคาดำเนินการและเสื่อมราคาตามราคาน้ำมัน ข้อ 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ราคาพาณิชย์ หรือสืบราคาจากบริษัทผลิตยาง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ระยะทางจาก แหล่ง ถึง ตำบลแม่ปะ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ราคาค่าขนส่งตามราครน้ำมันปัจจุบัน</t>
        </r>
      </text>
    </comment>
  </commentList>
</comments>
</file>

<file path=xl/sharedStrings.xml><?xml version="1.0" encoding="utf-8"?>
<sst xmlns="http://schemas.openxmlformats.org/spreadsheetml/2006/main" count="1886" uniqueCount="791">
  <si>
    <t>รายการ</t>
  </si>
  <si>
    <t>ปริมาณ</t>
  </si>
  <si>
    <t>หน่วย</t>
  </si>
  <si>
    <t>ราคากลาง</t>
  </si>
  <si>
    <t>ตร.ม.</t>
  </si>
  <si>
    <t>ลำดับ</t>
  </si>
  <si>
    <t>ชื่อโครงการก่อสร้าง</t>
  </si>
  <si>
    <t>สถานที่ก่อสร้าง</t>
  </si>
  <si>
    <t>หน่วยงานเจ้าของโครงการ</t>
  </si>
  <si>
    <t>แบบเลขที่</t>
  </si>
  <si>
    <t>คำนวณราคากลางเมื่อวันที่</t>
  </si>
  <si>
    <t>งาน</t>
  </si>
  <si>
    <t>ราคาต่อหน่วย</t>
  </si>
  <si>
    <t>ราคาทุน</t>
  </si>
  <si>
    <t>(  บาท  )</t>
  </si>
  <si>
    <t>Factor</t>
  </si>
  <si>
    <t>F</t>
  </si>
  <si>
    <t>แผ่นที่</t>
  </si>
  <si>
    <t xml:space="preserve">ราคาต่อหน่วย </t>
  </si>
  <si>
    <t>x FF</t>
  </si>
  <si>
    <t>1/2</t>
  </si>
  <si>
    <t>ลบ.ม.</t>
  </si>
  <si>
    <t>ผลรวมค่างานต้นทุนงานก่อสร้างทาง</t>
  </si>
  <si>
    <t>ผลรวมค่างานต้นทุนงานก่อสร้างสะพานและท่อเหลี่ยม</t>
  </si>
  <si>
    <t>ผลรวมค่าใช้จ่ายพิเศษตามข้อกำหนดและค่าใช้จ่ายอื่นๆ</t>
  </si>
  <si>
    <t>ค่า FACTOR   F งานก่อสร้างทาง</t>
  </si>
  <si>
    <t>ค่า FACTOR   F งานก่อสร้างสะพานและท่อเหลี่ยม</t>
  </si>
  <si>
    <t>TOTAL</t>
  </si>
  <si>
    <t>=</t>
  </si>
  <si>
    <t>ปรับราคาค่าก่อสร้างเพียง</t>
  </si>
  <si>
    <t>บาท/ตร.ม.</t>
  </si>
  <si>
    <t>***</t>
  </si>
  <si>
    <t>ข้อมูลราคาวัสดุที่แหล่งและค่าขนส่ง</t>
  </si>
  <si>
    <t>องค์การบริหารส่วนตำบลแม่ปะ    อำเภอแม่สอด    จังหวัดตากตาก</t>
  </si>
  <si>
    <t>ลำดับที่</t>
  </si>
  <si>
    <t>ชนิดของวัสดุ</t>
  </si>
  <si>
    <t xml:space="preserve">ค่าวัสดุ </t>
  </si>
  <si>
    <t xml:space="preserve">ระยะขนส่ง </t>
  </si>
  <si>
    <t xml:space="preserve">ค่าขนส่ง </t>
  </si>
  <si>
    <t xml:space="preserve">รวม </t>
  </si>
  <si>
    <t>ขนส่งด้วยรถบรรทุก</t>
  </si>
  <si>
    <t>หมายเหตุ</t>
  </si>
  <si>
    <t>(บาท)</t>
  </si>
  <si>
    <t>(กม.)</t>
  </si>
  <si>
    <t>การอ้างอิงราคา หรือ แหล่งวัสดุ</t>
  </si>
  <si>
    <t>ตัน</t>
  </si>
  <si>
    <t>รถบรรทุก 10 ล้อ</t>
  </si>
  <si>
    <t>ม.</t>
  </si>
  <si>
    <t>ผลรวมค่างานก่อสร้างทาง + ค่า FACTOR   F งานก่อสร้างทาง ทั้งโครงการฯ   =</t>
  </si>
  <si>
    <t>งานเบ็ดเตล็ด</t>
  </si>
  <si>
    <t>ขนาด</t>
  </si>
  <si>
    <t>จาก สืบราคาท้องที่</t>
  </si>
  <si>
    <t>จาก พาณิชย์จังหวัดตาก</t>
  </si>
  <si>
    <t>งานโครงสร้าง</t>
  </si>
  <si>
    <t>งานโครงสร้างเบ็ดเตล็ด</t>
  </si>
  <si>
    <t>บ่อ</t>
  </si>
  <si>
    <t>งานรอยต่อตามยาว</t>
  </si>
  <si>
    <t>ทรายหยาบ</t>
  </si>
  <si>
    <t>รายละเอียดการคำนวณค่างานต้นทุนต่อหน่วย  งานก่อสร้างทาง สะพาน และท่อเหลี่ยม</t>
  </si>
  <si>
    <t>ลบ.ม. @</t>
  </si>
  <si>
    <t>บาท</t>
  </si>
  <si>
    <t xml:space="preserve">        =</t>
  </si>
  <si>
    <t>บาท / ม.</t>
  </si>
  <si>
    <t xml:space="preserve">  -  ขุดดิน </t>
  </si>
  <si>
    <t>ค่าขนส่งท่อคิดจากการขนโดยรถบรรทุก 10 ล้อ เที่ยวละ 13 ต้น</t>
  </si>
  <si>
    <t>ค่าขนท่อขึ้น - ลง คิดเที่ยวละ 300.-บาท</t>
  </si>
  <si>
    <t>X 13 ) + 300</t>
  </si>
  <si>
    <t xml:space="preserve">  -  ค่าขนส่งเฉลี่ย      = </t>
  </si>
  <si>
    <t xml:space="preserve">  -  ค่าใช้จ่ายรวม</t>
  </si>
  <si>
    <t xml:space="preserve"> * ค่างานต้นทุน</t>
  </si>
  <si>
    <t>งานคอนกรีต รูปลูกบาศก์  240 กก./ตร.ซม. ทับหลังท่อ</t>
  </si>
  <si>
    <t xml:space="preserve">ลบ.ม.  @ </t>
  </si>
  <si>
    <t>x</t>
  </si>
  <si>
    <t xml:space="preserve">  - ค่าตะแกรงเหล็ก</t>
  </si>
  <si>
    <t xml:space="preserve">  - ค่าวางตะแกรงเหล็ก</t>
  </si>
  <si>
    <t xml:space="preserve">  -  ค่าคอนกรีตรูปลูกบาศก์   240 กก./ตร.ซม.    </t>
  </si>
  <si>
    <t xml:space="preserve">  -  เหล็กเสริม   </t>
  </si>
  <si>
    <t xml:space="preserve">  -  ลวดผูกเหล็ก  </t>
  </si>
  <si>
    <t xml:space="preserve">  -  ขุดดินและปรับพื้น</t>
  </si>
  <si>
    <t xml:space="preserve">  -  คอนกรีตหยาบ</t>
  </si>
  <si>
    <t xml:space="preserve">  -  ทรายหยาบ</t>
  </si>
  <si>
    <t xml:space="preserve"> * ค่างานต้นทุน MANHOLE</t>
  </si>
  <si>
    <t xml:space="preserve">  ข.ฝาปิดตะแกรงเหล็ก</t>
  </si>
  <si>
    <t xml:space="preserve">  -  แผ่นเหล็ก 0.10X0.010 ม.</t>
  </si>
  <si>
    <t xml:space="preserve">  -  เชื่อมเหล็กตลอดแนว</t>
  </si>
  <si>
    <t xml:space="preserve">  -  ค่าทาสีกันสนิม</t>
  </si>
  <si>
    <t xml:space="preserve">  -  ค่าทาสีน้ำมัน</t>
  </si>
  <si>
    <t xml:space="preserve"> * ค่างานต้นทุนฝาตะแกรงเหล็ห 1 ฝา</t>
  </si>
  <si>
    <t xml:space="preserve">                  ** ค่างานต้นทุน MANHOLE + ฝาตะแกรงเหล็ห 1 ฝา</t>
  </si>
  <si>
    <t>บาท / บ่อ</t>
  </si>
  <si>
    <t xml:space="preserve">  -  ไม้แบบ ( 2 )</t>
  </si>
  <si>
    <t>กก.   @</t>
  </si>
  <si>
    <t xml:space="preserve">บาท </t>
  </si>
  <si>
    <t xml:space="preserve">  ก.บ่อรับน้ำ คอนกรีตเสริมเหล็ก ( ไม่รวมฝาปิด )</t>
  </si>
  <si>
    <t xml:space="preserve"> - JOINT  SEALER</t>
  </si>
  <si>
    <t>ลิตร   @</t>
  </si>
  <si>
    <t xml:space="preserve"> - ค่าหยอดยาง</t>
  </si>
  <si>
    <t>เมตร  @</t>
  </si>
  <si>
    <t>บาท/ม</t>
  </si>
  <si>
    <t>ข้อมูล</t>
  </si>
  <si>
    <t>ระยะท่อ</t>
  </si>
  <si>
    <t>ระยะราง</t>
  </si>
  <si>
    <t>ระยะทั้งหมด</t>
  </si>
  <si>
    <t>จำนวนบ่อพัก</t>
  </si>
  <si>
    <t>ตร.ม. @</t>
  </si>
  <si>
    <t>ไม้แบบ</t>
  </si>
  <si>
    <r>
      <t xml:space="preserve">ไม้แบบสำหรับงานทั่วไป </t>
    </r>
    <r>
      <rPr>
        <sz val="14"/>
        <rFont val="TH SarabunPSK"/>
        <family val="2"/>
      </rPr>
      <t>=  ไม้แบบ (1) พื้นที่ 1 ตารางเมตร</t>
    </r>
  </si>
  <si>
    <t>คิดจากพื้นที่</t>
  </si>
  <si>
    <t>ไม้กระบากหรือไม้ยางหรือเทียบเท่า</t>
  </si>
  <si>
    <t>ลบ.ฟ. @</t>
  </si>
  <si>
    <t>ไม้คร่าว</t>
  </si>
  <si>
    <t xml:space="preserve">ไม้ค้ำยันแบบ </t>
  </si>
  <si>
    <t>ต้น @</t>
  </si>
  <si>
    <t xml:space="preserve">ตะปู   </t>
  </si>
  <si>
    <t>กก. @</t>
  </si>
  <si>
    <t>รวม</t>
  </si>
  <si>
    <t>เนื่องจากใช้งานได้ 4 ครั้ง คิดจาก</t>
  </si>
  <si>
    <t>/</t>
  </si>
  <si>
    <t>ค่าแรง</t>
  </si>
  <si>
    <t>น้ำมันทาผิวไม้</t>
  </si>
  <si>
    <r>
      <t xml:space="preserve">ไม้แบบสำหรับงานอย่างง่าย </t>
    </r>
    <r>
      <rPr>
        <sz val="14"/>
        <rFont val="TH SarabunPSK"/>
        <family val="2"/>
      </rPr>
      <t>=  ไม้แบบ (2) พื้นที่ 1 ตารางเมตร</t>
    </r>
  </si>
  <si>
    <t>เนื่องจากใช้งานได้ 5 ครั้ง คิดจาก</t>
  </si>
  <si>
    <t>งานท่อกลมคสล.ขนาด Ø  0.60 ม.</t>
  </si>
  <si>
    <t xml:space="preserve">     ปลัดองค์การบริหารส่วนตำบลแม่ปะ</t>
  </si>
  <si>
    <t xml:space="preserve">           (นายประสาน  มั่นมาก)</t>
  </si>
  <si>
    <t xml:space="preserve"> คอนกรีตผสมเสร็จรูปลูกบาศก์ 180 กก./ตร.ซม. และ รูปทรงกระบอก 140กก./ตร.ซม. ตราซีแพค</t>
  </si>
  <si>
    <t xml:space="preserve">  </t>
  </si>
  <si>
    <t xml:space="preserve"> คอนกรีตผสมเสร็จรูปลูกบาศก์ 210 กก./ตร.ซม. และ รูปทรงกระบอก 180 กก./ตร.ซม. ตราซีแพค</t>
  </si>
  <si>
    <t xml:space="preserve"> คอนกรีตผสมเสร็จรูปลูกบาศก์ 240 กก./ตร.ซม. และรูปทรงกระบอก 210 กก./ตร.ซม. ตราซีแพค</t>
  </si>
  <si>
    <t xml:space="preserve"> คอนกรีตผสมเสร็จรูปลูกบาศก์ 280 กก./ตร.ซม. และ รูปทรงกระบอก 240 กก./ตร.ซม. ตราซีเแพค</t>
  </si>
  <si>
    <t xml:space="preserve"> คอนกรีตผสมเสร็จรูปลูกบาศก์ 320 กก./ตร.ซม. และ รูปทรงกระบอก 280 กก./ตร.ซม. ตราซีแพค</t>
  </si>
  <si>
    <t xml:space="preserve"> คอนกรีตผสมเสร็จรูปลูกบาศก์ 350 กก./ตร.ซม. และ รูปทรงกระบอก 300 กก./ตร.ซม. ตราซีแพค</t>
  </si>
  <si>
    <t xml:space="preserve"> คอนกรีตผสมเสร็จรูปลูกบาศก์ 380 กก./ตร.ซม. และ รูปทรงกระบอก 320 กก./ตร.ซม. ตราซีแพค</t>
  </si>
  <si>
    <t xml:space="preserve"> คอนกรีตผสมเสร็จรูปลูกบาศก์ 400 กก./ตร.ซม. และ รูปทรงกระบอก 350 กก./ตร.ซม. ตราซีแพค</t>
  </si>
  <si>
    <t xml:space="preserve"> คอนกรีตผสมเสร็จรูปลูกบาศก์ 180 กก./ตร.ซม. และรูปทรงกระบอก 140 กก./ตร.ซม. ปูนซีเมนต์นครหลวง</t>
  </si>
  <si>
    <t xml:space="preserve"> คอนกรีตผสมเสร็จรูปลูกบาศก์ 210 กก./ตร.ซม. และรูปทรงกระบอก 180 กก./ตร.ซม. ปูนซีเมนต์นครหลวง</t>
  </si>
  <si>
    <t xml:space="preserve"> คอนกรีตผสมเสร็จรูปลูกบาศก์ 240 กก./ตร.ซม. และรูปทรงกระบอก 210 กก./ตร.ซม. ปูนซีเมนต์นครหลวง</t>
  </si>
  <si>
    <t xml:space="preserve"> คอนกรีตผสมเสร็จรูปลูกบาศก์ 280 กก./ตร.ซม. และรูปทรงกระบอก 240 กก./ตร.ซม. ปูนซีเมนต์นครหลวง</t>
  </si>
  <si>
    <t xml:space="preserve"> คอนกรีตผสมเสร็จรูปลูกบาศก์ 320 กก./ตร.ซม. และรูปทรงกระบอก 280 กก./ตร.ซม. ปูนซีเมนต์นครหลวง</t>
  </si>
  <si>
    <t xml:space="preserve"> คอนกรีตผสมเสร็จรูปลูกบาศก์ 350 กก./ตร.ซม. และรูปทรงกระบอก 300 กก./ตร.ซม. ปูนซิเมนต์นครหลวง</t>
  </si>
  <si>
    <t xml:space="preserve"> คอนกรีตผสมเสร็จรูปลูกบาศก์ 380 กก./ตร.ซม. และรูปทรงกระบอก 320 กก./ตร.ซม. ปูนซิเมนต์นครหลวง</t>
  </si>
  <si>
    <t xml:space="preserve"> คอนกรีตบล็อกก่อผนัง ชนิดธรรมดา ขนาด 19 x 39 x 7 ซม.</t>
  </si>
  <si>
    <t>ก้อน</t>
  </si>
  <si>
    <t xml:space="preserve"> คอนกรีตบล็อกก่อผนัง ชนิดธรรมดา ขนาด 19 x 39 x 9 ซม.</t>
  </si>
  <si>
    <t xml:space="preserve"> คอนกรีตบล็อกก่อผนัง ชนิดกันฝน ขนาด 19 x 39 x 7 ซม.</t>
  </si>
  <si>
    <t xml:space="preserve"> อิฐมอญ ขนาด 7x 16 x 3.5 ซม.</t>
  </si>
  <si>
    <t xml:space="preserve"> อิฐโปร่ง ชนิดมีรู 2 รู ขนาด 7x 16 x 3.5 ซม.</t>
  </si>
  <si>
    <t xml:space="preserve"> เสาเข็มคอนกรีตอัดแรง รูปสี่เหลี่ยมตัน ขนาด 0.18 x 0.18 ม. ยาว 8.00 ม.</t>
  </si>
  <si>
    <t>ท่อน</t>
  </si>
  <si>
    <t xml:space="preserve"> เสาเข็มคอนกรีตอัดแรง รูปสี่เหลี่ยมตัน ขนาด 0.22 x 0.22 ม. ยาว 10.00 ม.</t>
  </si>
  <si>
    <t xml:space="preserve"> เสาเข็มคอนกรีตอัดแรง รูปสี่เหลี่ยมตัน ขนาด 0.26 x 0.26 ม. ยาว 21.00 ม.</t>
  </si>
  <si>
    <t xml:space="preserve"> เสาเข็มคอนกรีตอัดแรง รูปสี่เหลี่ยมตัน ขนาด 0.30 x 0.30 ม. ยาว 21.00 ม.</t>
  </si>
  <si>
    <t xml:space="preserve"> เสาเข็มคอนกรีตอัดแรง รูปสี่เหลี่ยมตัน ขนาด 0.35 x 0.35 ม. ยาว 21.00 ม.</t>
  </si>
  <si>
    <t xml:space="preserve"> เสารั้วคอนกรีตเสริมเหล็ก แบบสี่เหลี่ยม ขนาด 4" x 4" ยาว 2.50 ม.</t>
  </si>
  <si>
    <t xml:space="preserve"> เสารั้วคอนกรีตเสริมเหล็ก แบบสี่เหลี่ยม ขนาด 4" x 4" ยาว 3.00 ม.</t>
  </si>
  <si>
    <t xml:space="preserve"> พื้นคอนกรีตสำเร็จรูปอัดแรง ชนิดท้องเรียบแบบตัน ขนาดกว้าง 35 ซม. หนา 5 ซม. ลวด 4 มม. 4 เส้น (ไม่รวมติดตั้ง)</t>
  </si>
  <si>
    <t xml:space="preserve"> พื้นคอนกรีตสำเร็จรูปอัดแรง ชนิดท้องเรียบแบบตัน ขนาดกว้าง 35 ซม. หนา 5 ซม. ลวด 4 มม. 5 เส้น (ไม่รวมติดตั้ง)</t>
  </si>
  <si>
    <t xml:space="preserve"> เหล็กเส้นกลมผิวเรียบ SR.24 ยาว 10 เมตร ศก. 6 มม.</t>
  </si>
  <si>
    <t xml:space="preserve"> เหล็กเส้นกลมผิวเรียบ SR.24 ยาว 10 เมตร ศก. 9 มม.</t>
  </si>
  <si>
    <t xml:space="preserve"> เหล็กเส้นกลมผิวเรียบ SR.24 ยาว 10 เมตร ศก. 12 มม.</t>
  </si>
  <si>
    <t xml:space="preserve"> เหล็กเส้นกลมผิวเรียบ SR.24 ยาว 10 เมตร ศก. 15 มม.</t>
  </si>
  <si>
    <t xml:space="preserve"> เหล็กเส้นกลมผิวเรียบ SR.24 ยาว 10 เมตร ศก. 19 มม.</t>
  </si>
  <si>
    <t xml:space="preserve"> เหล็กเส้นกลมผิวข้ออ้อย SD.30 ยาว 10 เมตร ศก. 12 มม.</t>
  </si>
  <si>
    <t xml:space="preserve"> เหล็กเส้นกลมผิวข้ออ้อย SD.30 ยาว 10 เมตร ศก. 16 มม.</t>
  </si>
  <si>
    <t xml:space="preserve"> เหล็กเส้นกลมผิวข้ออ้อย SD.30 ยาว 10 เมตร ศก. 20 มม.</t>
  </si>
  <si>
    <t xml:space="preserve"> เหล็กเส้นกลมผิวข้ออ้อย SD.30 ยาว 10 เมตร ศก. 25 มม.</t>
  </si>
  <si>
    <t xml:space="preserve"> ลวดผูกเหล็ก ศก. 1.25 มม. (เบอร์ 18)</t>
  </si>
  <si>
    <t>กก.</t>
  </si>
  <si>
    <t xml:space="preserve"> เหล็กฉาก หนา 4 มม. ยาว 6 เมตร ขนาด 40 x 40 มม. น้ำหนัก 14.5 กก.</t>
  </si>
  <si>
    <t xml:space="preserve"> เหล็กฉาก หนา 4 มม. ยาว 6 เมตร ขนาด 50 x 50 มม. น้ำหนัก 18.4 กก.</t>
  </si>
  <si>
    <t xml:space="preserve"> เหล็กฉาก หนา 6 มม. ยาว 6 เมตร ขนาด 50 x 50 มม. น้ำหนัก 26.8 กก.</t>
  </si>
  <si>
    <t xml:space="preserve"> เหล็กฉาก หนา 6 มม. ยาว 6 เมตร ขนาด 75 x 75 มม. น้ำหนัก 41.1 กก.</t>
  </si>
  <si>
    <t xml:space="preserve"> เหล็กรางน้ำ ขนาด 100 มม. x 50 มม. น้ำหนัก 56.2 กก./ท่อน ยาว 6 เมตร</t>
  </si>
  <si>
    <t xml:space="preserve"> เหล็กตัวซี (Light Lip Channel Steel) หนา 3.2 มม. ยาว 6 เมตร ขนาด 75 x 45 x 15 มม. น้ำหนัก 26.0 กก.</t>
  </si>
  <si>
    <t xml:space="preserve"> เหล็กตัวซี (Light Lip Channel Steel) หนา 2.3 มม. ยาว 6 เมตร ขนาด 100 x 50 x 20 มม. น้ำหนัก 23.5 กก.</t>
  </si>
  <si>
    <t xml:space="preserve"> เหล็กตัวซี (Light Lip Channel Steel) หนา 3.2 มม. ยาว 6 เมตร ขนาด 100 x 50 x 20 มม. น้ำหนัก 34.0 กก.</t>
  </si>
  <si>
    <t xml:space="preserve"> เหล็กตัวซี (Light Lip Channel Steel) หนา 2.3 มม. ยาว 6 เมตร ขนาด 125 x 50 x 20 มม. น้ำหนัก 25.5 กก.</t>
  </si>
  <si>
    <t xml:space="preserve"> เหล็กตัวซี (Light Lip Channel Steel) หนา 3.2 มม. ยาว 6 เมตร ขนาด 125 x 50 x 20 มม. น้ำหนัก 36.5 กก.</t>
  </si>
  <si>
    <t xml:space="preserve"> เหล็กตัวซี (Light Lip Channel Steel) หนา 2.3 มม. ยาว 6 เมตร ขนาด 75 x 45 x 15 มม. น้ำหนัก 15 -16 กก.</t>
  </si>
  <si>
    <t xml:space="preserve"> เหล็กตัวซี (Light Lip Channel Steel) หนา 2.3 มม. ยาว 6 เมตร ขนาด 100 x 50 x 20 มม. น้ำหนัก 20 กก.</t>
  </si>
  <si>
    <t xml:space="preserve"> เหล็กตัวซี (Light Lip Channel Steel) หนา 3.2 มม. ยาว 6 เมตร ขนาด 100 x 50 x 20 มม. น้ำหนัก 26 - 27 กก.</t>
  </si>
  <si>
    <t xml:space="preserve"> เหล็กตัวซี (Light Lip Channel Steel) หนา 3.2 มม. ยาว 6 เมตร ขนาด 125 x 50 x 20 มม. น้ำหนัก 30 -33 กก.</t>
  </si>
  <si>
    <t xml:space="preserve"> เหล็กตัวซี (Light Lip Channel Steel) หนา 2.3 มม. ยาว 6 เมตร ขนาด 125 x 50 x 20 มม. น้ำหนัก 22 - 23 กก.</t>
  </si>
  <si>
    <t xml:space="preserve"> ท่อเหล็กกลวงสี่เหลี่ยมจัตุรัส หนา 1.2 มม. ขนาด 3/4" x 3/4" ยาว 6 เมตร</t>
  </si>
  <si>
    <t xml:space="preserve"> ท่อเหล็กกลวงสี่เหลี่ยมจัตุรัส หนา 1.2 มม. ขนาด 1" x 1" ยาว 6 เมตร</t>
  </si>
  <si>
    <t xml:space="preserve"> ท่อเหล็กกลวงสี่เหลี่ยมจัตุรัส หนา 2.0 มม. ขนาด 1 1/2" x 1 1/2" ยาว 6 เมตร</t>
  </si>
  <si>
    <t xml:space="preserve"> ท่อเหล็กกลวงสี่เหลี่ยมจัตุรัส หนา 2.0 มม. ขนาด 2" x 2" ยาว 6 เมตร</t>
  </si>
  <si>
    <t xml:space="preserve"> ท่อเหล็กกลวงสี่เหลี่ยมจัตุรัส หนา 2.0 มม. ขนาด 3" x 3" ยาว 6 เมตร</t>
  </si>
  <si>
    <t xml:space="preserve"> ท่อเหล็กเคลือบสังกะสี รวมข้อต่อตรง 1 อัน ประเภท BS-M ยาว 6 เมตร ศก. 1/2 นิ้ว</t>
  </si>
  <si>
    <t xml:space="preserve"> ท่อเหล็กเคลือบสังกะสี รวมข้อต่อตรง 1 อัน ประเภท BS-M ยาว 6 เมตร ศก. 3/4 นิ้ว</t>
  </si>
  <si>
    <t xml:space="preserve"> ท่อเหล็กเคลือบสังกะสี รวมข้อต่อตรง 1 อัน ประเภท BS-M ยาว 6 เมตร ศก. 1นิ้ว</t>
  </si>
  <si>
    <t xml:space="preserve"> ท่อเหล็กเคลือบสังกะสี รวมข้อต่อตรง 1 อัน ประเภท BS-M ยาว 6 เมตร ศก. 1 1/4 นิ้ว</t>
  </si>
  <si>
    <t xml:space="preserve"> ท่อเหล็กเคลือบสังกะสี รวมข้อต่อตรง 1 อัน ประเภท BS-M ยาว 6 เมตร ศก. 1 1/2 นิ้ว</t>
  </si>
  <si>
    <t xml:space="preserve"> ท่อเหล็กเคลือบสังกะสี รวมข้อต่อตรง 1 อัน ประเภท BS-M ยาว 6 เมตร ศก. 2 นิ้ว</t>
  </si>
  <si>
    <t xml:space="preserve"> ท่อเหล็กเคลือบสังกะสี รวมข้อต่อตรง 1 อัน ประเภท BS-M ยาว 6 เมตร ศก. 2 1/2 นิ้ว</t>
  </si>
  <si>
    <t xml:space="preserve"> ท่อเหล็กเคลือบสังกะสี รวมข้อต่อตรง 1 อัน ประเภท BS-M ยาว 6 เมตร ศก. 3 นิ้ว</t>
  </si>
  <si>
    <t xml:space="preserve"> ท่อเหล็กเคลือบสังกะสี รวมข้อต่อตรง 1 อัน ประเภท BS-M ยาว 6 เมตร ศก. 4 นิ้ว</t>
  </si>
  <si>
    <t xml:space="preserve"> ข้อต่อตรงเหล็ก ศก. 1/2 นิ้ว</t>
  </si>
  <si>
    <t>อัน</t>
  </si>
  <si>
    <t xml:space="preserve"> ข้อต่อตรงเหล็ก ศก. 3/4 นิ้ว</t>
  </si>
  <si>
    <t xml:space="preserve"> ข้อต่อตรงเหล็ก ศก. 1 นิ้ว</t>
  </si>
  <si>
    <t xml:space="preserve"> ข้อต่องอเหล็ก 90 องศา ศก. 1/2 นิ้ว</t>
  </si>
  <si>
    <t xml:space="preserve"> ข้อต่องอเหล็ก 90 องศา ศก. 3/4 นิ้ว</t>
  </si>
  <si>
    <t xml:space="preserve"> ข้อต่องอเหล็ก 90 องศา ศก. 1 นิ้ว</t>
  </si>
  <si>
    <t xml:space="preserve"> สามทาง 90 องศาเหล็กเคลือบสังกะสี ศก. 1/2 นิ้ว</t>
  </si>
  <si>
    <t xml:space="preserve"> สามทาง 90 องศาเหล็กเคลือบสังกะสี ศก. 3/4 นิ้ว</t>
  </si>
  <si>
    <t xml:space="preserve"> สามทาง 90 องศาเหล็กเคลือบสังกะสี ศก. 1 นิ้ว</t>
  </si>
  <si>
    <t xml:space="preserve"> ท่อ พีวีซี แข็ง ท่อประปา ชนิดปลายธรรมดา ชั้น 13.5 ยาว 4 เมตร เส้นผ่านศูนย์กลาง 1/2"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</si>
  <si>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3/4"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</si>
  <si>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1"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</si>
  <si>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1 1/4"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</si>
  <si>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1 1/2"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</si>
  <si>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2"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</si>
  <si>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2 1/2"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</si>
  <si>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3"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</si>
  <si>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4"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</si>
  <si>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5" ตราท่อน้ำไทย</t>
  </si>
  <si>
    <t xml:space="preserve"> ท่อ พีวีซี แข็ง ท่อประปา ชนิดปลายธรรมดา ชั้น 13.5 ยาว 4 เมตร เส้นผ่านศูนย์กลาง 6" ตราท่อน้ำไทย</t>
  </si>
  <si>
    <t xml:space="preserve"> ข้อต่อท่อ พีวีซี ตรง สำหรับใช้กับท่อรับแรงดัน เส้นผ่านศูนย์กลาง 1/2" ตราท่อน้ำไทย</t>
  </si>
  <si>
    <t xml:space="preserve"> ข้อต่อท่อ พีวีซี ตรง สำหรับใช้กับท่อรับแรงดัน เส้นผ่านศูนย์กลาง 3/4" ตราท่อน้ำไทย</t>
  </si>
  <si>
    <t xml:space="preserve"> ข้อต่อท่อ พีวีซี ตรง สำหรับใช้กับท่อรับแรงดัน เส้นผ่านศูนย์กลาง 1" ตราท่อน้ำไทย</t>
  </si>
  <si>
    <t xml:space="preserve"> ข้อต่อท่อ พีวีซี ตรง สำหรับใช้กับท่อรับแรงดัน เส้นผ่านศูนย์กลาง 1 1/4" ตราท่อน้ำไทย</t>
  </si>
  <si>
    <t xml:space="preserve"> ข้อต่อท่อ พีวีซี ตรง สำหรับใช้กับท่อรับแรงดัน เส้นผ่านศูนย์กลาง 1 1/2" ตราท่อน้ำไทย</t>
  </si>
  <si>
    <t xml:space="preserve"> ข้อต่อท่อ พีวีซี ตรง สำหรับใช้กับท่อรับแรงดัน เส้นผ่านศูนย์กลาง 2" ตราท่อน้ำไทย</t>
  </si>
  <si>
    <t xml:space="preserve"> ข้อต่อท่อ พีวีซี ตรง สำหรับใช้กับท่อรับแรงดัน เส้นผ่านศูนย์กลาง 2 1/2" ตราท่อน้ำไทย</t>
  </si>
  <si>
    <t xml:space="preserve"> ข้อต่อท่อ พีวีซี ตรง สำหรับใช้กับท่อรับแรงดัน เส้นผ่านศูนย์กลาง 3" ตราท่อน้ำไทย</t>
  </si>
  <si>
    <t xml:space="preserve"> ข้อต่อท่อ พีวีซี ตรง สำหรับใช้กับท่อรับแรงดัน เส้นผ่านศูนย์กลาง 4"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</si>
  <si>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1/2"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</si>
  <si>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3/4"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</si>
  <si>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1"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</si>
  <si>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1 1/4"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</si>
  <si>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1 1/2"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</si>
  <si>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2"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</si>
  <si>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2 1/2"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</si>
  <si>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3" ตราท่อน้ำไทย</t>
  </si>
  <si>
    <t xml:space="preserve"> ข้อต่อท่อ พีวีซี ข้องอ 90 องศา สำหรับใช้กับท่อรับแรงดัน เส้นผ่านศูนย์กลาง 4"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</si>
  <si>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1/2"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</si>
  <si>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3/4"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</si>
  <si>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1"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</si>
  <si>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1 1/4"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</si>
  <si>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1 1/2"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</si>
  <si>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2"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</si>
  <si>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2 1/2"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</si>
  <si>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3" ตราท่อน้ำไทย</t>
  </si>
  <si>
    <t xml:space="preserve"> ข้อต่อท่อ พีวีซี สามทาง 90 องศา สำหรับใช้กับท่อรับแรงดัน เส้นผ่าศูนย์กลาง 4" ตราท่อน้ำไทย</t>
  </si>
  <si>
    <t xml:space="preserve"> ท่อระบายน้ำคอนกรีตไม่เสริมเหล็ก ปากลิ้นราง ยาว 1 เมตร ศก. 0.30 ม.</t>
  </si>
  <si>
    <t xml:space="preserve"> ท่อระบายน้ำคอนกรีตเสริมเหล็ก ปากลิ้นราง ชั้น 3 ยาว 1 เมตร ศก. 0.30 ม.</t>
  </si>
  <si>
    <t xml:space="preserve"> ท่อระบายน้ำคอนกรีตเสริมเหล็ก ปากลิ้นราง ชั้น 3 ยาว 1 เมตร ศก. 0.40 ม.</t>
  </si>
  <si>
    <t xml:space="preserve"> ท่อระบายน้ำคอนกรีตเสริมเหล็ก ปากลิ้นราง ชั้น 3 ยาว 1 เมตร ศก. 0.60 ม.</t>
  </si>
  <si>
    <t xml:space="preserve"> ท่อระบายน้ำคอนกรีตเสริมเหล็ก ปากลิ้นราง ชั้น 3 ยาว 1 เมตร ศก. 0.80 ม.</t>
  </si>
  <si>
    <t xml:space="preserve"> ท่อระบายน้ำคอนกรีตเสริมเหล็ก ปากลิ้นราง ชั้น 3 ยาว 1 เมตร ศก. 1.00 ม .</t>
  </si>
  <si>
    <t xml:space="preserve"> ท่อระบายน้ำคอนกรีตเสริมเหล็ก ปากลิ้นราง ชั้น 3 ยาว 1 เมตร ศก. 1.20 ม.</t>
  </si>
  <si>
    <t xml:space="preserve"> ท่อระบายน้ำคอนกรีตเสริมเหล็ก ปากลิ้นราง ชั้น 3 ยาว 1 เมตร ศก. 1.50 ม.</t>
  </si>
  <si>
    <t xml:space="preserve"> ท่อระบายน้ำคอนกรีตเสริมเหล็ก ปากลิ้นราง ชั้น 2 ยาว 1 เมตร ศก. 0.30 ม.</t>
  </si>
  <si>
    <t xml:space="preserve"> ท่อระบายน้ำคอนกรีตเสริมเหล็ก ปากลิ้นราง ชั้น 2 ยาว 1 เมตร ศก. 0.40 ม.</t>
  </si>
  <si>
    <t xml:space="preserve"> ท่อระบายน้ำคอนกรีตเสริมเหล็ก ปากลิ้นราง ชั้น 2 ยาว 1 เมตร ศก. 0.60 ม.</t>
  </si>
  <si>
    <t xml:space="preserve"> ท่อระบายน้ำคอนกรีตเสริมเหล็ก ปากลิ้นราง ชั้น 2 ยาว 1 เมตร ศก. 0.80 ม.</t>
  </si>
  <si>
    <t xml:space="preserve"> ท่อระบายน้ำคอนกรีตเสริมเหล็ก ปากลิ้นราง ชั้น 2 ยาว 1 เมตร ศก. 1.00 ม.</t>
  </si>
  <si>
    <t xml:space="preserve"> ท่อระบายน้ำคอนกรีตเสริมเหล็ก ปากลิ้นราง ชั้น 2 ยาว 1 เมตร ศก. 1.20 ม.</t>
  </si>
  <si>
    <t xml:space="preserve"> ท่อระบายน้ำคอนกรีตเสริมเหล็ก ปากลิ้นราง ชั้น 2 ยาว 1 เมตร ศก. 1.50 ม.</t>
  </si>
  <si>
    <t xml:space="preserve"> ท่อระบายน้ำซีเมนต์ใยหิน ยาว 4 เมตร ศก. 10 ซม.</t>
  </si>
  <si>
    <t xml:space="preserve"> ท่อระบายน้ำซีเมนต์ใยหิน ยาว 4 เมตร ศก. 15 ซม.</t>
  </si>
  <si>
    <t xml:space="preserve"> ท่อระบายน้ำซีเมนต์ใยหิน ยาว 4 เมตร ศก. 20 ซม.</t>
  </si>
  <si>
    <t xml:space="preserve"> มุ้งลวดอลูมิเนียม ขนาดกว้าง 90 ซม ยาว 30 เมตร สีขาว</t>
  </si>
  <si>
    <t>ม้วน</t>
  </si>
  <si>
    <t xml:space="preserve"> ลวดหนามเคลือบสังกะสี เบอร์ 14</t>
  </si>
  <si>
    <t xml:space="preserve"> กระเบื้องคอนกรีตลอนโค้งแม็กม่า สีแดง เทา อิฐ น้ำตาล ตรา ห้าห่วง</t>
  </si>
  <si>
    <t>แผ่น</t>
  </si>
  <si>
    <t xml:space="preserve"> ครอบสันโค้งกระเบื้องคอนกรีตแม็กม่า สีแดง เทา อิฐ น้ำตาล ตรา ห้าห่วง</t>
  </si>
  <si>
    <t xml:space="preserve"> ครอบข้างกระเบื้องคอนกรีตแม็กม่า สีแดง เทา อิฐ น้ำตาล ตรา ห้าห่วง</t>
  </si>
  <si>
    <t xml:space="preserve"> ครอบข้างปิดชายกระเบื้องคอนกรีตแม็กม่า สีแดง เทา อิฐ น้ำตาล ตรา ห้าห่วง</t>
  </si>
  <si>
    <t xml:space="preserve"> ครอบโค้งปิดจั่วกระเบื้องคอนกรีตแม็กม่า สีแดง เทา อิฐ น้ำตาล ตรา ห้าห่วง</t>
  </si>
  <si>
    <t xml:space="preserve"> กระเบื้องซีเมนต์ใยหินมุงหลังคา ลอนคู่ ขนาด 50 x 120 x 0.5 ซม. สีซีเมนต์ ตราช้าง</t>
  </si>
  <si>
    <t xml:space="preserve"> ครอบมุมกระเบื้องซีเมนต์ใยหิน ลอนคู่ ขนาด 50x45 ซม. สีซีเมนต์ ตราช้าง</t>
  </si>
  <si>
    <t xml:space="preserve"> เหล็กแผ่นเคลือบสังกะสี ไม่ชุบสี ลอนเล็ก-ใหญ่ หนา 0.20 มม. เบอร์ 35 ขนาด 2.5' x 5'-10'</t>
  </si>
  <si>
    <t>ฟุต</t>
  </si>
  <si>
    <t xml:space="preserve"> เหล็กแผ่นเคลือบสังกะสี ไม่ชุบสี ลอนเล็ก-ใหญ่ หนา 0.25 มม. เบอร์ 32 ขนาด 2.5' x 5'-10'</t>
  </si>
  <si>
    <t xml:space="preserve"> แผ่นยิปซัม ธรรมดา ไม่มีอลูมิเนียมฟอยล์ ขนาด 120 x 240 ซม. หนา 9 มม. ตราช้าง</t>
  </si>
  <si>
    <t xml:space="preserve"> แผ่นยิปซัม ธรรมดา มีอลูมิเนียมฟอยล์ ขนาด 120 x 240 ซม. หนา 9 มม. ตราช้าง</t>
  </si>
  <si>
    <t xml:space="preserve"> เหล็กแผ่นเรียบดำ หนา 2 มม. ขนาด 4' x 8' หนัก 47 กก./แผ่น</t>
  </si>
  <si>
    <t xml:space="preserve"> เหล็กแผ่นเรียบดำ หนา 3 มม. ขนาด 4' x 8' หนัก 70 กก./แผ่น</t>
  </si>
  <si>
    <t xml:space="preserve"> เหล็กแผ่นเรียบดำ หนา 6 มม. ขนาด 4' x 8' หนัก 140 กก./แผ่น</t>
  </si>
  <si>
    <t xml:space="preserve"> เหล็กแผ่นเรียบดำ หนา 9 มม. ขนาด 4' x 8' หนัก 210 กก./แผ่น</t>
  </si>
  <si>
    <t xml:space="preserve"> กระจกใส หนา 5 มม. ตรา TAG</t>
  </si>
  <si>
    <t>ตร.ฟุต</t>
  </si>
  <si>
    <t xml:space="preserve"> กระจกใส หนา 5 มม.</t>
  </si>
  <si>
    <t xml:space="preserve"> กระเบื้องเคลือบปูพื้น ชนิดสีเรียบ ขนาด 8" x 8" ตราคัมพานา</t>
  </si>
  <si>
    <t xml:space="preserve"> กระเบื้องเคลือบปูพื้น ชนิดสีเรียบ ขนาด 12" x 12" ตราคัมพานา</t>
  </si>
  <si>
    <t xml:space="preserve"> กระเบื้องเคลือบปูพื้น ชนิดสีเรียบ ขนาด 12" x 12" ตราคอตโต้</t>
  </si>
  <si>
    <t xml:space="preserve"> กระเบื้องเคลือบปูพื้น ชนิดสีเรียบ ขนาด 8" x 8"</t>
  </si>
  <si>
    <t xml:space="preserve"> กระเบื้องเคลือบปูพื้น ชนิดสีเรียบ ขนาด 12" x 12"</t>
  </si>
  <si>
    <t xml:space="preserve"> กระเบื้องเคลือบปูพื้น ชนิดลวดลาย ขนาด 8" x 8" ตราคัมพานา</t>
  </si>
  <si>
    <t xml:space="preserve"> กระเบื้องเคลือบปูพื้น ชนิดลวดลาย ขนาด 8" x 8"</t>
  </si>
  <si>
    <t xml:space="preserve"> กระเบื้องเคลือบบุผนัง ชนิดสีเรียบ ขนาด 8" x 8" ตราคอตโต้</t>
  </si>
  <si>
    <t xml:space="preserve"> กระเบื้องเคลือบบุผนัง ชนิดสีเรียบ ขนาด 8" x 8"</t>
  </si>
  <si>
    <t xml:space="preserve"> กระเบื้องเคลือบบุผนัง ชนิดสีเรียบ ขนาด 8" x 10"</t>
  </si>
  <si>
    <t xml:space="preserve"> ไม้เต็ง ไม่ไส ขนาด 1" x 6" ยาว 4 - 4.50 เมตร</t>
  </si>
  <si>
    <t>ลบ.ฟ.</t>
  </si>
  <si>
    <t xml:space="preserve"> ไม้เต็ง ไม่ไส ขนาด 1" x 1" ยาว 4 - 4.50 เมตร</t>
  </si>
  <si>
    <t xml:space="preserve"> ไม้แดง ไม่ไส ขนาด 2" x 6" ยาว 4 - 4.50 เมตร</t>
  </si>
  <si>
    <t xml:space="preserve"> ไม้ยาง ไม่ไส ขนาด 1/2" x 6" ยาว 4 - 4.50 เมตร</t>
  </si>
  <si>
    <t xml:space="preserve"> ไม้ยาง ไม่ไส ขนาด 1" x 6" ยาว 4 - 4.50 เมตร</t>
  </si>
  <si>
    <t xml:space="preserve"> ไม้ยาง ไม่ไส ขนาด 1" x 8" ยาว 4 - 4.50 เมตร</t>
  </si>
  <si>
    <t xml:space="preserve"> ไม้ยาง ไม่ไส ขนาด 1 1/2" x 3" ยาว 4 - 4.50 เมตร</t>
  </si>
  <si>
    <t xml:space="preserve"> ไม้กะบาก ไม่ไส ขนาด 1" x 8" ยาว 4 - 4.50 เมตร</t>
  </si>
  <si>
    <t xml:space="preserve"> ไม้กะบาก ไม่ไส ขนาด 1" x 10" ยาว 4 - 4.50 เมตร</t>
  </si>
  <si>
    <t xml:space="preserve"> สีน้ำมันเคลือบชนิดเงา ขนาด 3.785 ลิตร ตรา ที โอ เอ</t>
  </si>
  <si>
    <t>กระป๋อง</t>
  </si>
  <si>
    <t xml:space="preserve"> สีน้ำพลาสติก ทาภายนอก ขนาด 3.785 ลิตร ตรา ที โอ เอ ( A 1000)</t>
  </si>
  <si>
    <t xml:space="preserve"> น้ำมันเคลือบแข็ง ภายใน ขนาด 3.785 ลิตร ตรา ที โอ เอ</t>
  </si>
  <si>
    <t xml:space="preserve"> ทินเนอร์ ขนาด 2.1 ลิตร ตรา SEIKO</t>
  </si>
  <si>
    <t xml:space="preserve"> กระดาษทรายขัดไม้ เบอร์ 0 ขนาด 9 x 11 นิ้ว ตราจระเข้ 3 ดาว</t>
  </si>
  <si>
    <t>โหล</t>
  </si>
  <si>
    <t xml:space="preserve"> กระดาษทรายขัดไม้ เบอร์ 3 ขนาด 9 x 11 นิ้ว ตราจระเข้ 3 ดาว</t>
  </si>
  <si>
    <t xml:space="preserve"> น๊อตหัวกลมสำหรับงานไม้ ขนาดเส้นผ่าศูนย์กลาง 9 มม. ยาว 6 นิ้ว</t>
  </si>
  <si>
    <t xml:space="preserve"> ตะปูตอกไม้ ชนิดผอม ขนาด 3 นิ้ว</t>
  </si>
  <si>
    <t xml:space="preserve"> ตะปูตอกคอนกรีต ขนาด 3" - 4"</t>
  </si>
  <si>
    <t xml:space="preserve"> ตะปูเกลียว ขนาด 3"</t>
  </si>
  <si>
    <t>ตัว</t>
  </si>
  <si>
    <t xml:space="preserve"> ตะปูเกลียว ขนาด 4"</t>
  </si>
  <si>
    <t xml:space="preserve"> ขอยึดกระเบื้อง ขนาด 6"</t>
  </si>
  <si>
    <t xml:space="preserve"> ขอยึดกระเบื้อง ขนาด 8"</t>
  </si>
  <si>
    <t xml:space="preserve"> ปูนซีเมนต์ปอร์ตแลนด์ ปูนถุง ประเภท 1 ตราช้าง</t>
  </si>
  <si>
    <t xml:space="preserve"> ปูนซีเมนต์ผสม ปูนถุง บรรจุ 50 กก./ถุง ตราเสือ</t>
  </si>
  <si>
    <t xml:space="preserve"> น้ำยาประสานท่อพีวีซี ชนิดธรรมดา ขนาด 250 กรัม ตราท่อน้ำไทย</t>
  </si>
  <si>
    <t xml:space="preserve"> ทรายหยาบ ราคาท่าทราย</t>
  </si>
  <si>
    <t xml:space="preserve"> ทรายละเอียด ราคาท่าทราย</t>
  </si>
  <si>
    <t xml:space="preserve"> หินใหญ่ คละ ขนาด 15 - 30 ซม. ราคา ณ โรงโม่</t>
  </si>
  <si>
    <t xml:space="preserve"> ก๊อกน้ำทองเหลือง ขนาด 1/2 นิ้ว ตราซันวา</t>
  </si>
  <si>
    <t xml:space="preserve"> ก๊อกน้ำบอลสนาม ขนาด 1/2 นิ้ว ตราซันวา</t>
  </si>
  <si>
    <t xml:space="preserve"> ถังซีเมนต์สำเร็จรูป กลวง สูง 40 ซม. ศก. 100 ซม.</t>
  </si>
  <si>
    <t xml:space="preserve"> ถังซีเมนต์สำเร็จรูป กลวง สูง 33 ซม. ศก. 80 ซม.</t>
  </si>
  <si>
    <t xml:space="preserve"> ฝาถังซีเมนต์สำเร็จรูป ศก. 80 ซม.</t>
  </si>
  <si>
    <t xml:space="preserve"> ฝาถังซีเมนต์สำเร็จรูป ศก. 100 ซม.</t>
  </si>
  <si>
    <t xml:space="preserve"> ถังเก็บน้ำแสตนเลส ขนาดจุ 1,100 ลิตร รุ่น DMCB 1100 พื้นนูน รวมขาตั้ง ตราเพชร</t>
  </si>
  <si>
    <t>ใบ</t>
  </si>
  <si>
    <t xml:space="preserve"> สายไฟฟ้า VAF สายแบนแกนคู่ แรงดัน 300 โวลท์ ขนาด 2 x 1.5 ตร.มม. ยาว 100 เมตร ตราบางกอกเคเบิล</t>
  </si>
  <si>
    <t xml:space="preserve"> สายไฟฟ้า VAF สายแบนแกนคู่ แรงดัน 300 โวลท์ ขนาด 2 x 2.5 ตร.มม. ยาว 100 เมตร ตราบางกอกเคเบิล</t>
  </si>
  <si>
    <t xml:space="preserve"> สายไฟฟ้า VAF สายแบบแกนคู่ ขนาด 2 x 1.5 ตร.มม. ยาว 100 เมตร ตรา ANT</t>
  </si>
  <si>
    <t xml:space="preserve"> สายไฟฟ้า VAF สายแบบแกนคู่ ขนาด 2 x 2.5 ตร.มม. ยาว 100 เมตร ตรา ANT</t>
  </si>
  <si>
    <t xml:space="preserve"> สายเคเบิล THW สายกลมแกนเดี่ยว แรงดัน 750 โวลท์ ขนาด 1 x 1.5 ตร.มม. ยาว 100 เมตร ตราบางกอกเคเบิล</t>
  </si>
  <si>
    <t xml:space="preserve"> สายเคเบิล THW สายกลมแกนเดี่ยว แรงดัน 750 โวลท์ ขนาด 1 x 2.5 ตร.มม. ยาว 100 เมตร ตราบางกอกเคเบิล</t>
  </si>
  <si>
    <t xml:space="preserve"> สวิตช์ไฟฟ้าทางเดียว แบบฝังในผนัง ตราเนชั่นแนล</t>
  </si>
  <si>
    <t xml:space="preserve"> เต้ารับ (เดี่ยว) แบบฝังในผนัง ตราเนชั่นแนล</t>
  </si>
  <si>
    <t xml:space="preserve"> เต้าเสียบ แบบ 2 ขา ตราเนชั่นแนล</t>
  </si>
  <si>
    <t xml:space="preserve"> บัลลาสต์ 36/40 วัตต์ ตราฟิลิปส์</t>
  </si>
  <si>
    <t xml:space="preserve"> สตาร์ทเตอร์ ขนาด 4-65 วัตต์ ตราฟิลิปส์</t>
  </si>
  <si>
    <t xml:space="preserve"> หลอดไฟฟ้าฟลูออเรสเซนต์ แบบยาว ขนาด 36 วัตต์ ตราฟิลิปส์</t>
  </si>
  <si>
    <t>หลอด</t>
  </si>
  <si>
    <t xml:space="preserve"> หลอดไฟฟ้าฟลูออเรสเซนต์ แบบยาว ขนาด 36 วัตต์ ตราโตชิบา</t>
  </si>
  <si>
    <t xml:space="preserve"> หลอดไฟฟ้า แบบเกลียว ขนาด 60 วัตต์ ตราฟิลิปส์</t>
  </si>
  <si>
    <t>ดวง</t>
  </si>
  <si>
    <t xml:space="preserve"> หลอดไฟฟ้า แบบเกลียว ขนาด 60 วัตต์ ตราซุบเปอร์แลมป์</t>
  </si>
  <si>
    <t xml:space="preserve"> หลอดตะเกียบ ขนาด 14 วัตต์ ตราฟิลิปส์</t>
  </si>
  <si>
    <t xml:space="preserve"> โถส้วมธรรมดานั่งยอง ไม่มีฐาน แบบราดน้ำ เคลือบขาว ตรากะรัต รุ่น K-2510</t>
  </si>
  <si>
    <t>ชิ้น</t>
  </si>
  <si>
    <t xml:space="preserve"> โถส้วมชักโครกนั่งราบ มีถังพักน้ำ เคลือบขาว ตราคอตโต้ รุ่น C 1401</t>
  </si>
  <si>
    <t>ชุด</t>
  </si>
  <si>
    <t xml:space="preserve"> ที่ปัสสาวะเซรามิกชาย ชนิดแขวนผนัง เคลือบขาว ตราคอตโต้ รุ่น C 307</t>
  </si>
  <si>
    <t xml:space="preserve"> ที่ปัสสาวะเซรามิกชาย ชนิดแขวนผนัง เคลือบขาว ตรากะรัต รุ่น K-3200</t>
  </si>
  <si>
    <t xml:space="preserve"> อ่างล้างหน้าเซรามิก ชนิดแขวนผนัง เคลือบขาว ตรากะรัต รุ่น K-1210</t>
  </si>
  <si>
    <t xml:space="preserve"> ที่วางสบู่เซรามิก ชนิดฝังผนัง เคลือบขาว ตรากะรัต รุ่น K-504</t>
  </si>
  <si>
    <t xml:space="preserve"> ที่วางสบู่เซรามิก ชนิดฝังผนัง เคลือบขาว ตรากะรัต รุ่น K-595</t>
  </si>
  <si>
    <t xml:space="preserve"> ที่ใส่กระดาษชำระเซรามิก ชนิดฝังผนัง เคลือบขาว ตรากะรัต รุ่น K-503</t>
  </si>
  <si>
    <t xml:space="preserve"> ที่ใส่กระดาษชำระเซรามิก ชนิดฝังผนัง เคลือบขาว ตรากะรัต รุ่น K-596</t>
  </si>
  <si>
    <t>หน้า 1 จากทั้งหมด 1 หน้า </t>
  </si>
  <si>
    <t>หน้า | 1 |</t>
  </si>
  <si>
    <t>ราคา : บาท</t>
  </si>
  <si>
    <t>ลำดับ..</t>
  </si>
  <si>
    <t> คอนกรีตผสมเสร็จรูปลูกบาศก์ 180 กก./ตร.ซม. และ รูปทรงกระบอก 140กก./ตร.ซม. ตราซีแพค</t>
  </si>
  <si>
    <t> คอนกรีตผสมเสร็จรูปลูกบาศก์ 210 กก./ตร.ซม. และ รูปทรงกระบอก 180 กก./ตร.ซม. ตราซีแพค</t>
  </si>
  <si>
    <t> คอนกรีตผสมเสร็จรูปลูกบาศก์ 240 กก./ตร.ซม. และรูปทรงกระบอก 210 กก./ตร.ซม. ตราซีแพค</t>
  </si>
  <si>
    <t> คอนกรีตผสมเสร็จรูปลูกบาศก์ 280 กก./ตร.ซม. และ รูปทรงกระบอก 240 กก./ตร.ซม. ตราซีเแพค</t>
  </si>
  <si>
    <t> คอนกรีตผสมเสร็จรูปลูกบาศก์ 320 กก./ตร.ซม. และ รูปทรงกระบอก 280 กก./ตร.ซม. ตราซีแพค</t>
  </si>
  <si>
    <t> คอนกรีตผสมเสร็จรูปลูกบาศก์ 350 กก./ตร.ซม. และ รูปทรงกระบอก 300 กก./ตร.ซม. ตราซีแพค</t>
  </si>
  <si>
    <t> คอนกรีตผสมเสร็จรูปลูกบาศก์ 380 กก./ตร.ซม. และ รูปทรงกระบอก 320 กก./ตร.ซม. ตราซีแพค</t>
  </si>
  <si>
    <t> คอนกรีตผสมเสร็จรูปลูกบาศก์ 400 กก./ตร.ซม. และ รูปทรงกระบอก 350 กก./ตร.ซม. ตราซีแพค</t>
  </si>
  <si>
    <t> คอนกรีตผสมเสร็จรูปลูกบาศก์ 180 กก./ตร.ซม. และรูปทรงกระบอก 140 กก./ตร.ซม. ปูนซีเมนต์นครหลวง</t>
  </si>
  <si>
    <t> คอนกรีตผสมเสร็จรูปลูกบาศก์ 210 กก./ตร.ซม. และรูปทรงกระบอก 180 กก./ตร.ซม. ปูนซีเมนต์นครหลวง</t>
  </si>
  <si>
    <t> คอนกรีตผสมเสร็จรูปลูกบาศก์ 240 กก./ตร.ซม. และรูปทรงกระบอก 210 กก./ตร.ซม. ปูนซีเมนต์นครหลวง</t>
  </si>
  <si>
    <t> คอนกรีตผสมเสร็จรูปลูกบาศก์ 280 กก./ตร.ซม. และรูปทรงกระบอก 240 กก./ตร.ซม. ปูนซีเมนต์นครหลวง</t>
  </si>
  <si>
    <t> คอนกรีตผสมเสร็จรูปลูกบาศก์ 320 กก./ตร.ซม. และรูปทรงกระบอก 280 กก./ตร.ซม. ปูนซีเมนต์นครหลวง</t>
  </si>
  <si>
    <t> คอนกรีตผสมเสร็จรูปลูกบาศก์ 350 กก./ตร.ซม. และรูปทรงกระบอก 300 กก./ตร.ซม. ปูนซิเมนต์นครหลวง</t>
  </si>
  <si>
    <t> คอนกรีตผสมเสร็จรูปลูกบาศก์ 380 กก./ตร.ซม. และรูปทรงกระบอก 320 กก./ตร.ซม. ปูนซิเมนต์นครหลวง</t>
  </si>
  <si>
    <t> คอนกรีตบล็อกก่อผนัง ชนิดธรรมดา ขนาด 19 x 39 x 7 ซม.</t>
  </si>
  <si>
    <t> คอนกรีตบล็อกก่อผนัง ชนิดธรรมดา ขนาด 19 x 39 x 9 ซม.</t>
  </si>
  <si>
    <t> คอนกรีตบล็อกก่อผนัง ชนิดกันฝน ขนาด 19 x 39 x 7 ซม.</t>
  </si>
  <si>
    <t> อิฐมอญ ขนาด 7x 16 x 3.5 ซม.</t>
  </si>
  <si>
    <t> อิฐโปร่ง ชนิดมีรู 2 รู ขนาด 7x 16 x 3.5 ซม.</t>
  </si>
  <si>
    <t> เสาเข็มคอนกรีตอัดแรง รูปสี่เหลี่ยมตัน ขนาด 0.18 x 0.18 ม. ยาว 8.00 ม.</t>
  </si>
  <si>
    <t> เสาเข็มคอนกรีตอัดแรง รูปสี่เหลี่ยมตัน ขนาด 0.22 x 0.22 ม. ยาว 10.00 ม.</t>
  </si>
  <si>
    <t> เสาเข็มคอนกรีตอัดแรง รูปสี่เหลี่ยมตัน ขนาด 0.26 x 0.26 ม. ยาว 21.00 ม.</t>
  </si>
  <si>
    <t> เสาเข็มคอนกรีตอัดแรง รูปสี่เหลี่ยมตัน ขนาด 0.30 x 0.30 ม. ยาว 21.00 ม.</t>
  </si>
  <si>
    <t> เสาเข็มคอนกรีตอัดแรง รูปสี่เหลี่ยมตัน ขนาด 0.35 x 0.35 ม. ยาว 21.00 ม.</t>
  </si>
  <si>
    <t> เสารั้วคอนกรีตเสริมเหล็ก แบบสี่เหลี่ยม ขนาด 4" x 4" ยาว 2.50 ม.</t>
  </si>
  <si>
    <t> เสารั้วคอนกรีตเสริมเหล็ก แบบสี่เหลี่ยม ขนาด 4" x 4" ยาว 3.00 ม.</t>
  </si>
  <si>
    <t> พื้นคอนกรีตสำเร็จรูปอัดแรง ชนิดท้องเรียบแบบตัน ขนาดกว้าง 35 ซม. หนา 5 ซม. ลวด 4 มม. 4 เส้น (ไม่รวมติดตั้ง)</t>
  </si>
  <si>
    <t> พื้นคอนกรีตสำเร็จรูปอัดแรง ชนิดท้องเรียบแบบตัน ขนาดกว้าง 35 ซม. หนา 5 ซม. ลวด 4 มม. 5 เส้น (ไม่รวมติดตั้ง)</t>
  </si>
  <si>
    <t> เหล็กเส้นกลมผิวเรียบ SR.24 ยาว 10 เมตร ศก. 6 มม.</t>
  </si>
  <si>
    <t> เหล็กเส้นกลมผิวเรียบ SR.24 ยาว 10 เมตร ศก. 9 มม.</t>
  </si>
  <si>
    <t> เหล็กเส้นกลมผิวเรียบ SR.24 ยาว 10 เมตร ศก. 12 มม.</t>
  </si>
  <si>
    <t> เหล็กเส้นกลมผิวเรียบ SR.24 ยาว 10 เมตร ศก. 15 มม.</t>
  </si>
  <si>
    <t> เหล็กเส้นกลมผิวเรียบ SR.24 ยาว 10 เมตร ศก. 19 มม.</t>
  </si>
  <si>
    <t> เหล็กเส้นกลมผิวข้ออ้อย SD.30 ยาว 10 เมตร ศก. 12 มม.</t>
  </si>
  <si>
    <t> เหล็กเส้นกลมผิวข้ออ้อย SD.30 ยาว 10 เมตร ศก. 16 มม.</t>
  </si>
  <si>
    <t> เหล็กเส้นกลมผิวข้ออ้อย SD.30 ยาว 10 เมตร ศก. 20 มม.</t>
  </si>
  <si>
    <t> เหล็กเส้นกลมผิวข้ออ้อย SD.30 ยาว 10 เมตร ศก. 25 มม.</t>
  </si>
  <si>
    <t> ลวดผูกเหล็ก ศก. 1.25 มม. (เบอร์ 18)</t>
  </si>
  <si>
    <t> เหล็กฉาก หนา 4 มม. ยาว 6 เมตร ขนาด 40 x 40 มม. น้ำหนัก 14.5 กก.</t>
  </si>
  <si>
    <t> เหล็กฉาก หนา 4 มม. ยาว 6 เมตร ขนาด 50 x 50 มม. น้ำหนัก 18.4 กก.</t>
  </si>
  <si>
    <t> เหล็กฉาก หนา 6 มม. ยาว 6 เมตร ขนาด 50 x 50 มม. น้ำหนัก 26.8 กก.</t>
  </si>
  <si>
    <t> เหล็กฉาก หนา 6 มม. ยาว 6 เมตร ขนาด 75 x 75 มม. น้ำหนัก 41.1 กก.</t>
  </si>
  <si>
    <t> เหล็กรางน้ำ ขนาด 100 มม. x 50 มม. น้ำหนัก 56.2 กก./ท่อน ยาว 6 เมตร</t>
  </si>
  <si>
    <t> เหล็กตัวซี (Light Lip Channel Steel) หนา 3.2 มม. ยาว 6 เมตร ขนาด 75 x 45 x 15 มม. น้ำหนัก 26.0 กก.</t>
  </si>
  <si>
    <t> เหล็กตัวซี (Light Lip Channel Steel) หนา 2.3 มม. ยาว 6 เมตร ขนาด 100 x 50 x 20 มม. น้ำหนัก 23.5 กก.</t>
  </si>
  <si>
    <t> เหล็กตัวซี (Light Lip Channel Steel) หนา 3.2 มม. ยาว 6 เมตร ขนาด 100 x 50 x 20 มม. น้ำหนัก 34.0 กก.</t>
  </si>
  <si>
    <t> เหล็กตัวซี (Light Lip Channel Steel) หนา 2.3 มม. ยาว 6 เมตร ขนาด 125 x 50 x 20 มม. น้ำหนัก 25.5 กก.</t>
  </si>
  <si>
    <t> เหล็กตัวซี (Light Lip Channel Steel) หนา 3.2 มม. ยาว 6 เมตร ขนาด 125 x 50 x 20 มม. น้ำหนัก 36.5 กก.</t>
  </si>
  <si>
    <t> เหล็กตัวซี (Light Lip Channel Steel) หนา 2.3 มม. ยาว 6 เมตร ขนาด 75 x 45 x 15 มม. น้ำหนัก 15 -16 กก.</t>
  </si>
  <si>
    <t> เหล็กตัวซี (Light Lip Channel Steel) หนา 2.3 มม. ยาว 6 เมตร ขนาด 100 x 50 x 20 มม. น้ำหนัก 20 กก.</t>
  </si>
  <si>
    <t> เหล็กตัวซี (Light Lip Channel Steel) หนา 3.2 มม. ยาว 6 เมตร ขนาด 100 x 50 x 20 มม. น้ำหนัก 26 - 27 กก.</t>
  </si>
  <si>
    <t> เหล็กตัวซี (Light Lip Channel Steel) หนา 3.2 มม. ยาว 6 เมตร ขนาด 125 x 50 x 20 มม. น้ำหนัก 30 -33 กก.</t>
  </si>
  <si>
    <t> เหล็กตัวซี (Light Lip Channel Steel) หนา 2.3 มม. ยาว 6 เมตร ขนาด 125 x 50 x 20 มม. น้ำหนัก 22 - 23 กก.</t>
  </si>
  <si>
    <t> ท่อเหล็กกลวงสี่เหลี่ยมจัตุรัส หนา 1.2 มม. ขนาด 3/4" x 3/4" ยาว 6 เมตร</t>
  </si>
  <si>
    <t> ท่อเหล็กกลวงสี่เหลี่ยมจัตุรัส หนา 1.2 มม. ขนาด 1" x 1" ยาว 6 เมตร</t>
  </si>
  <si>
    <t> ท่อเหล็กกลวงสี่เหลี่ยมจัตุรัส หนา 2.0 มม. ขนาด 1 1/2" x 1 1/2" ยาว 6 เมตร</t>
  </si>
  <si>
    <t> ท่อเหล็กกลวงสี่เหลี่ยมจัตุรัส หนา 2.0 มม. ขนาด 2" x 2" ยาว 6 เมตร</t>
  </si>
  <si>
    <t> ท่อเหล็กกลวงสี่เหลี่ยมจัตุรัส หนา 2.0 มม. ขนาด 3" x 3" ยาว 6 เมตร</t>
  </si>
  <si>
    <t> ท่อเหล็กเคลือบสังกะสี รวมข้อต่อตรง 1 อัน ประเภท BS-M ยาว 6 เมตร ศก. 1/2 นิ้ว</t>
  </si>
  <si>
    <t> ท่อเหล็กเคลือบสังกะสี รวมข้อต่อตรง 1 อัน ประเภท BS-M ยาว 6 เมตร ศก. 3/4 นิ้ว</t>
  </si>
  <si>
    <t> ท่อเหล็กเคลือบสังกะสี รวมข้อต่อตรง 1 อัน ประเภท BS-M ยาว 6 เมตร ศก. 1นิ้ว</t>
  </si>
  <si>
    <t> ท่อเหล็กเคลือบสังกะสี รวมข้อต่อตรง 1 อัน ประเภท BS-M ยาว 6 เมตร ศก. 1 1/4 นิ้ว</t>
  </si>
  <si>
    <t> ท่อเหล็กเคลือบสังกะสี รวมข้อต่อตรง 1 อัน ประเภท BS-M ยาว 6 เมตร ศก. 1 1/2 นิ้ว</t>
  </si>
  <si>
    <t> ท่อเหล็กเคลือบสังกะสี รวมข้อต่อตรง 1 อัน ประเภท BS-M ยาว 6 เมตร ศก. 2 นิ้ว</t>
  </si>
  <si>
    <t> ท่อเหล็กเคลือบสังกะสี รวมข้อต่อตรง 1 อัน ประเภท BS-M ยาว 6 เมตร ศก. 2 1/2 นิ้ว</t>
  </si>
  <si>
    <t> ท่อเหล็กเคลือบสังกะสี รวมข้อต่อตรง 1 อัน ประเภท BS-M ยาว 6 เมตร ศก. 3 นิ้ว</t>
  </si>
  <si>
    <t> ท่อเหล็กเคลือบสังกะสี รวมข้อต่อตรง 1 อัน ประเภท BS-M ยาว 6 เมตร ศก. 4 นิ้ว</t>
  </si>
  <si>
    <t> ข้อต่อตรงเหล็ก ศก. 1/2 นิ้ว</t>
  </si>
  <si>
    <t> ข้อต่อตรงเหล็ก ศก. 3/4 นิ้ว</t>
  </si>
  <si>
    <t> ข้อต่อตรงเหล็ก ศก. 1 นิ้ว</t>
  </si>
  <si>
    <t> ข้อต่องอเหล็ก 90 องศา ศก. 1/2 นิ้ว</t>
  </si>
  <si>
    <t> ข้อต่องอเหล็ก 90 องศา ศก. 3/4 นิ้ว</t>
  </si>
  <si>
    <t> ข้อต่องอเหล็ก 90 องศา ศก. 1 นิ้ว</t>
  </si>
  <si>
    <t> สามทาง 90 องศาเหล็กเคลือบสังกะสี ศก. 1/2 นิ้ว</t>
  </si>
  <si>
    <t> สามทาง 90 องศาเหล็กเคลือบสังกะสี ศก. 3/4 นิ้ว</t>
  </si>
  <si>
    <t> สามทาง 90 องศาเหล็กเคลือบสังกะสี ศก. 1 นิ้ว</t>
  </si>
  <si>
    <t> ท่อ พีวีซี แข็ง ท่อประปา ชนิดปลายธรรมดา ชั้น 13.5 ยาว 4 เมตร เส้นผ่านศูนย์กลาง 1/2" ตราท่อน้ำไทย</t>
  </si>
  <si>
    <t> ท่อ พีวีซี แข็ง ท่อประปา ชนิดปลายธรรมดา ชั้น 13.5 ยาว 4 เมตร เส้นผ่านศูนย์กลาง 3/4" ตราท่อน้ำไทย</t>
  </si>
  <si>
    <t> ท่อ พีวีซี แข็ง ท่อประปา ชนิดปลายธรรมดา ชั้น 13.5 ยาว 4 เมตร เส้นผ่านศูนย์กลาง 1" ตราท่อน้ำไทย</t>
  </si>
  <si>
    <t> ท่อ พีวีซี แข็ง ท่อประปา ชนิดปลายธรรมดา ชั้น 13.5 ยาว 4 เมตร เส้นผ่านศูนย์กลาง 1 1/4" ตราท่อน้ำไทย</t>
  </si>
  <si>
    <t> ท่อ พีวีซี แข็ง ท่อประปา ชนิดปลายธรรมดา ชั้น 13.5 ยาว 4 เมตร เส้นผ่านศูนย์กลาง 1 1/2" ตราท่อน้ำไทย</t>
  </si>
  <si>
    <t> ท่อ พีวีซี แข็ง ท่อประปา ชนิดปลายธรรมดา ชั้น 13.5 ยาว 4 เมตร เส้นผ่านศูนย์กลาง 2" ตราท่อน้ำไทย</t>
  </si>
  <si>
    <t> ท่อ พีวีซี แข็ง ท่อประปา ชนิดปลายธรรมดา ชั้น 13.5 ยาว 4 เมตร เส้นผ่านศูนย์กลาง 2 1/2" ตราท่อน้ำไทย</t>
  </si>
  <si>
    <t> ท่อ พีวีซี แข็ง ท่อประปา ชนิดปลายธรรมดา ชั้น 13.5 ยาว 4 เมตร เส้นผ่านศูนย์กลาง 3" ตราท่อน้ำไทย</t>
  </si>
  <si>
    <t> ท่อ พีวีซี แข็ง ท่อประปา ชนิดปลายธรรมดา ชั้น 13.5 ยาว 4 เมตร เส้นผ่านศูนย์กลาง 4" ตราท่อน้ำไทย</t>
  </si>
  <si>
    <t> ท่อ พีวีซี แข็ง ท่อประปา ชนิดปลายธรรมดา ชั้น 13.5 ยาว 4 เมตร เส้นผ่านศูนย์กลาง 5" ตราท่อน้ำไทย</t>
  </si>
  <si>
    <t> ท่อ พีวีซี แข็ง ท่อประปา ชนิดปลายธรรมดา ชั้น 13.5 ยาว 4 เมตร เส้นผ่านศูนย์กลาง 6" ตราท่อน้ำไทย</t>
  </si>
  <si>
    <t> ข้อต่อท่อ พีวีซี ตรง สำหรับใช้กับท่อรับแรงดัน เส้นผ่านศูนย์กลาง 1/2" ตราท่อน้ำไทย</t>
  </si>
  <si>
    <t> ข้อต่อท่อ พีวีซี ตรง สำหรับใช้กับท่อรับแรงดัน เส้นผ่านศูนย์กลาง 3/4" ตราท่อน้ำไทย</t>
  </si>
  <si>
    <t> ข้อต่อท่อ พีวีซี ตรง สำหรับใช้กับท่อรับแรงดัน เส้นผ่านศูนย์กลาง 1" ตราท่อน้ำไทย</t>
  </si>
  <si>
    <t> ข้อต่อท่อ พีวีซี ตรง สำหรับใช้กับท่อรับแรงดัน เส้นผ่านศูนย์กลาง 1 1/4" ตราท่อน้ำไทย</t>
  </si>
  <si>
    <t> ข้อต่อท่อ พีวีซี ตรง สำหรับใช้กับท่อรับแรงดัน เส้นผ่านศูนย์กลาง 1 1/2" ตราท่อน้ำไทย</t>
  </si>
  <si>
    <t> ข้อต่อท่อ พีวีซี ตรง สำหรับใช้กับท่อรับแรงดัน เส้นผ่านศูนย์กลาง 2" ตราท่อน้ำไทย</t>
  </si>
  <si>
    <t> ข้อต่อท่อ พีวีซี ตรง สำหรับใช้กับท่อรับแรงดัน เส้นผ่านศูนย์กลาง 2 1/2" ตราท่อน้ำไทย</t>
  </si>
  <si>
    <t> ข้อต่อท่อ พีวีซี ตรง สำหรับใช้กับท่อรับแรงดัน เส้นผ่านศูนย์กลาง 3" ตราท่อน้ำไทย</t>
  </si>
  <si>
    <t> ข้อต่อท่อ พีวีซี ตรง สำหรับใช้กับท่อรับแรงดัน เส้นผ่านศูนย์กลาง 4" ตราท่อน้ำไทย</t>
  </si>
  <si>
    <t> ข้อต่อท่อ พีวีซี ข้องอ 90 องศา สำหรับใช้กับท่อรับแรงดัน เส้นผ่านศูนย์กลาง 1/2" ตราท่อน้ำไทย</t>
  </si>
  <si>
    <t> ข้อต่อท่อ พีวีซี ข้องอ 90 องศา สำหรับใช้กับท่อรับแรงดัน เส้นผ่านศูนย์กลาง 3/4" ตราท่อน้ำไทย</t>
  </si>
  <si>
    <t> ข้อต่อท่อ พีวีซี ข้องอ 90 องศา สำหรับใช้กับท่อรับแรงดัน เส้นผ่านศูนย์กลาง 1" ตราท่อน้ำไทย</t>
  </si>
  <si>
    <t> ข้อต่อท่อ พีวีซี ข้องอ 90 องศา สำหรับใช้กับท่อรับแรงดัน เส้นผ่านศูนย์กลาง 1 1/4" ตราท่อน้ำไทย</t>
  </si>
  <si>
    <t> ข้อต่อท่อ พีวีซี ข้องอ 90 องศา สำหรับใช้กับท่อรับแรงดัน เส้นผ่านศูนย์กลาง 1 1/2" ตราท่อน้ำไทย</t>
  </si>
  <si>
    <t> ข้อต่อท่อ พีวีซี ข้องอ 90 องศา สำหรับใช้กับท่อรับแรงดัน เส้นผ่านศูนย์กลาง 2" ตราท่อน้ำไทย</t>
  </si>
  <si>
    <t> ข้อต่อท่อ พีวีซี ข้องอ 90 องศา สำหรับใช้กับท่อรับแรงดัน เส้นผ่านศูนย์กลาง 2 1/2" ตราท่อน้ำไทย</t>
  </si>
  <si>
    <t> ข้อต่อท่อ พีวีซี ข้องอ 90 องศา สำหรับใช้กับท่อรับแรงดัน เส้นผ่านศูนย์กลาง 3" ตราท่อน้ำไทย</t>
  </si>
  <si>
    <t> ข้อต่อท่อ พีวีซี ข้องอ 90 องศา สำหรับใช้กับท่อรับแรงดัน เส้นผ่านศูนย์กลาง 4" ตราท่อน้ำไทย</t>
  </si>
  <si>
    <t> ข้อต่อท่อ พีวีซี สามทาง 90 องศา สำหรับใช้กับท่อรับแรงดัน เส้นผ่าศูนย์กลาง 1/2" ตราท่อน้ำไทย</t>
  </si>
  <si>
    <t> ข้อต่อท่อ พีวีซี สามทาง 90 องศา สำหรับใช้กับท่อรับแรงดัน เส้นผ่าศูนย์กลาง 3/4" ตราท่อน้ำไทย</t>
  </si>
  <si>
    <t> ข้อต่อท่อ พีวีซี สามทาง 90 องศา สำหรับใช้กับท่อรับแรงดัน เส้นผ่าศูนย์กลาง 1" ตราท่อน้ำไทย</t>
  </si>
  <si>
    <t> ข้อต่อท่อ พีวีซี สามทาง 90 องศา สำหรับใช้กับท่อรับแรงดัน เส้นผ่าศูนย์กลาง 1 1/4" ตราท่อน้ำไทย</t>
  </si>
  <si>
    <t> ข้อต่อท่อ พีวีซี สามทาง 90 องศา สำหรับใช้กับท่อรับแรงดัน เส้นผ่าศูนย์กลาง 1 1/2" ตราท่อน้ำไทย</t>
  </si>
  <si>
    <t> ข้อต่อท่อ พีวีซี สามทาง 90 องศา สำหรับใช้กับท่อรับแรงดัน เส้นผ่าศูนย์กลาง 2" ตราท่อน้ำไทย</t>
  </si>
  <si>
    <t> ข้อต่อท่อ พีวีซี สามทาง 90 องศา สำหรับใช้กับท่อรับแรงดัน เส้นผ่าศูนย์กลาง 2 1/2" ตราท่อน้ำไทย</t>
  </si>
  <si>
    <t> ข้อต่อท่อ พีวีซี สามทาง 90 องศา สำหรับใช้กับท่อรับแรงดัน เส้นผ่าศูนย์กลาง 3" ตราท่อน้ำไทย</t>
  </si>
  <si>
    <t> ข้อต่อท่อ พีวีซี สามทาง 90 องศา สำหรับใช้กับท่อรับแรงดัน เส้นผ่าศูนย์กลาง 4" ตราท่อน้ำไทย</t>
  </si>
  <si>
    <t> ท่อระบายน้ำคอนกรีตไม่เสริมเหล็ก ปากลิ้นราง ยาว 1 เมตร ศก. 0.30 ม.</t>
  </si>
  <si>
    <t> ท่อระบายน้ำคอนกรีตเสริมเหล็ก ปากลิ้นราง ชั้น 3 ยาว 1 เมตร ศก. 0.30 ม.</t>
  </si>
  <si>
    <t> ท่อระบายน้ำคอนกรีตเสริมเหล็ก ปากลิ้นราง ชั้น 3 ยาว 1 เมตร ศก. 0.40 ม.</t>
  </si>
  <si>
    <t> ท่อระบายน้ำคอนกรีตเสริมเหล็ก ปากลิ้นราง ชั้น 3 ยาว 1 เมตร ศก. 0.60 ม.</t>
  </si>
  <si>
    <t> ท่อระบายน้ำคอนกรีตเสริมเหล็ก ปากลิ้นราง ชั้น 3 ยาว 1 เมตร ศก. 0.80 ม.</t>
  </si>
  <si>
    <t> ท่อระบายน้ำคอนกรีตเสริมเหล็ก ปากลิ้นราง ชั้น 3 ยาว 1 เมตร ศก. 1.00 ม .</t>
  </si>
  <si>
    <t> ท่อระบายน้ำคอนกรีตเสริมเหล็ก ปากลิ้นราง ชั้น 3 ยาว 1 เมตร ศก. 1.20 ม.</t>
  </si>
  <si>
    <t> ท่อระบายน้ำคอนกรีตเสริมเหล็ก ปากลิ้นราง ชั้น 3 ยาว 1 เมตร ศก. 1.50 ม.</t>
  </si>
  <si>
    <t> ท่อระบายน้ำคอนกรีตเสริมเหล็ก ปากลิ้นราง ชั้น 2 ยาว 1 เมตร ศก. 0.30 ม.</t>
  </si>
  <si>
    <t> ท่อระบายน้ำคอนกรีตเสริมเหล็ก ปากลิ้นราง ชั้น 2 ยาว 1 เมตร ศก. 0.40 ม.</t>
  </si>
  <si>
    <t> ท่อระบายน้ำคอนกรีตเสริมเหล็ก ปากลิ้นราง ชั้น 2 ยาว 1 เมตร ศก. 0.60 ม.</t>
  </si>
  <si>
    <t> ท่อระบายน้ำคอนกรีตเสริมเหล็ก ปากลิ้นราง ชั้น 2 ยาว 1 เมตร ศก. 0.80 ม.</t>
  </si>
  <si>
    <t> ท่อระบายน้ำคอนกรีตเสริมเหล็ก ปากลิ้นราง ชั้น 2 ยาว 1 เมตร ศก. 1.00 ม.</t>
  </si>
  <si>
    <t> ท่อระบายน้ำคอนกรีตเสริมเหล็ก ปากลิ้นราง ชั้น 2 ยาว 1 เมตร ศก. 1.20 ม.</t>
  </si>
  <si>
    <t> ท่อระบายน้ำคอนกรีตเสริมเหล็ก ปากลิ้นราง ชั้น 2 ยาว 1 เมตร ศก. 1.50 ม.</t>
  </si>
  <si>
    <t> ท่อระบายน้ำซีเมนต์ใยหิน ยาว 4 เมตร ศก. 10 ซม.</t>
  </si>
  <si>
    <t> ท่อระบายน้ำซีเมนต์ใยหิน ยาว 4 เมตร ศก. 15 ซม.</t>
  </si>
  <si>
    <t> ท่อระบายน้ำซีเมนต์ใยหิน ยาว 4 เมตร ศก. 20 ซม.</t>
  </si>
  <si>
    <t> มุ้งลวดอลูมิเนียม ขนาดกว้าง 90 ซม ยาว 30 เมตร สีขาว</t>
  </si>
  <si>
    <t> ลวดหนามเคลือบสังกะสี เบอร์ 14</t>
  </si>
  <si>
    <t> กระเบื้องคอนกรีตลอนโค้งแม็กม่า สีแดง เทา อิฐ น้ำตาล ตรา ห้าห่วง</t>
  </si>
  <si>
    <t> ครอบสันโค้งกระเบื้องคอนกรีตแม็กม่า สีแดง เทา อิฐ น้ำตาล ตรา ห้าห่วง</t>
  </si>
  <si>
    <t> ครอบข้างกระเบื้องคอนกรีตแม็กม่า สีแดง เทา อิฐ น้ำตาล ตรา ห้าห่วง</t>
  </si>
  <si>
    <t> ครอบข้างปิดชายกระเบื้องคอนกรีตแม็กม่า สีแดง เทา อิฐ น้ำตาล ตรา ห้าห่วง</t>
  </si>
  <si>
    <t> ครอบโค้งปิดจั่วกระเบื้องคอนกรีตแม็กม่า สีแดง เทา อิฐ น้ำตาล ตรา ห้าห่วง</t>
  </si>
  <si>
    <t> กระเบื้องซีเมนต์ใยหินมุงหลังคา ลอนคู่ ขนาด 50 x 120 x 0.5 ซม. สีซีเมนต์ ตราช้าง</t>
  </si>
  <si>
    <t> ครอบมุมกระเบื้องซีเมนต์ใยหิน ลอนคู่ ขนาด 50x45 ซม. สีซีเมนต์ ตราช้าง</t>
  </si>
  <si>
    <t> เหล็กแผ่นเคลือบสังกะสี ไม่ชุบสี ลอนเล็ก-ใหญ่ หนา 0.20 มม. เบอร์ 35 ขนาด 2.5' x 5'-10'</t>
  </si>
  <si>
    <t> เหล็กแผ่นเคลือบสังกะสี ไม่ชุบสี ลอนเล็ก-ใหญ่ หนา 0.25 มม. เบอร์ 32 ขนาด 2.5' x 5'-10'</t>
  </si>
  <si>
    <t> แผ่นยิปซัม ธรรมดา ไม่มีอลูมิเนียมฟอยล์ ขนาด 120 x 240 ซม. หนา 9 มม. ตราช้าง</t>
  </si>
  <si>
    <t> แผ่นยิปซัม ธรรมดา มีอลูมิเนียมฟอยล์ ขนาด 120 x 240 ซม. หนา 9 มม. ตราช้าง</t>
  </si>
  <si>
    <t> เหล็กแผ่นเรียบดำ หนา 2 มม. ขนาด 4' x 8' หนัก 47 กก./แผ่น</t>
  </si>
  <si>
    <t> เหล็กแผ่นเรียบดำ หนา 3 มม. ขนาด 4' x 8' หนัก 70 กก./แผ่น</t>
  </si>
  <si>
    <t> เหล็กแผ่นเรียบดำ หนา 6 มม. ขนาด 4' x 8' หนัก 140 กก./แผ่น</t>
  </si>
  <si>
    <t> เหล็กแผ่นเรียบดำ หนา 9 มม. ขนาด 4' x 8' หนัก 210 กก./แผ่น</t>
  </si>
  <si>
    <t> กระจกใส หนา 5 มม. ตรา TAG</t>
  </si>
  <si>
    <t> กระจกใส หนา 5 มม.</t>
  </si>
  <si>
    <t> กระเบื้องเคลือบปูพื้น ชนิดสีเรียบ ขนาด 8" x 8" ตราคัมพานา</t>
  </si>
  <si>
    <t> กระเบื้องเคลือบปูพื้น ชนิดสีเรียบ ขนาด 12" x 12" ตราคัมพานา</t>
  </si>
  <si>
    <t> กระเบื้องเคลือบปูพื้น ชนิดสีเรียบ ขนาด 12" x 12" ตราคอตโต้</t>
  </si>
  <si>
    <t> กระเบื้องเคลือบปูพื้น ชนิดสีเรียบ ขนาด 8" x 8"</t>
  </si>
  <si>
    <t> กระเบื้องเคลือบปูพื้น ชนิดสีเรียบ ขนาด 12" x 12"</t>
  </si>
  <si>
    <t> กระเบื้องเคลือบปูพื้น ชนิดลวดลาย ขนาด 8" x 8" ตราคัมพานา</t>
  </si>
  <si>
    <t> กระเบื้องเคลือบปูพื้น ชนิดลวดลาย ขนาด 8" x 8"</t>
  </si>
  <si>
    <t> กระเบื้องเคลือบบุผนัง ชนิดสีเรียบ ขนาด 8" x 8" ตราคอตโต้</t>
  </si>
  <si>
    <t> กระเบื้องเคลือบบุผนัง ชนิดสีเรียบ ขนาด 8" x 8"</t>
  </si>
  <si>
    <t> กระเบื้องเคลือบบุผนัง ชนิดสีเรียบ ขนาด 8" x 10"</t>
  </si>
  <si>
    <t> ไม้เต็ง ไม่ไส ขนาด 1" x 6" ยาว 4 - 4.50 เมตร</t>
  </si>
  <si>
    <t> ไม้เต็ง ไม่ไส ขนาด 1" x 1" ยาว 4 - 4.50 เมตร</t>
  </si>
  <si>
    <t> ไม้แดง ไม่ไส ขนาด 2" x 6" ยาว 4 - 4.50 เมตร</t>
  </si>
  <si>
    <t> ไม้ยาง ไม่ไส ขนาด 1/2" x 6" ยาว 4 - 4.50 เมตร</t>
  </si>
  <si>
    <t> ไม้ยาง ไม่ไส ขนาด 1" x 6" ยาว 4 - 4.50 เมตร</t>
  </si>
  <si>
    <t> ไม้ยาง ไม่ไส ขนาด 1" x 8" ยาว 4 - 4.50 เมตร</t>
  </si>
  <si>
    <t> ไม้ยาง ไม่ไส ขนาด 1 1/2" x 3" ยาว 4 - 4.50 เมตร</t>
  </si>
  <si>
    <t> ไม้กะบาก ไม่ไส ขนาด 1" x 8" ยาว 4 - 4.50 เมตร</t>
  </si>
  <si>
    <t> ไม้กะบาก ไม่ไส ขนาด 1" x 10" ยาว 4 - 4.50 เมตร</t>
  </si>
  <si>
    <t> สีน้ำมันเคลือบชนิดเงา ขนาด 3.785 ลิตร ตรา ที โอ เอ</t>
  </si>
  <si>
    <t> สีน้ำพลาสติก ทาภายนอก ขนาด 3.785 ลิตร ตรา ที โอ เอ ( A 1000)</t>
  </si>
  <si>
    <t> น้ำมันเคลือบแข็ง ภายใน ขนาด 3.785 ลิตร ตรา ที โอ เอ</t>
  </si>
  <si>
    <t> แลกเกอร์ ชนิดเงา ขนาด 3.785 ลิตร ตรา ที โอ เอ</t>
  </si>
  <si>
    <t> ทินเนอร์ ขนาด 2.1 ลิตร ตรา SEIKO</t>
  </si>
  <si>
    <t> กระดาษทรายขัดไม้ เบอร์ 0 ขนาด 9 x 11 นิ้ว ตราจระเข้ 3 ดาว</t>
  </si>
  <si>
    <t> กระดาษทรายขัดไม้ เบอร์ 3 ขนาด 9 x 11 นิ้ว ตราจระเข้ 3 ดาว</t>
  </si>
  <si>
    <t> น๊อตหัวกลมสำหรับงานไม้ ขนาดเส้นผ่าศูนย์กลาง 9 มม. ยาว 6 นิ้ว</t>
  </si>
  <si>
    <t> ตะปูตอกไม้ ชนิดผอม ขนาด 3 นิ้ว</t>
  </si>
  <si>
    <t> ตะปูตอกคอนกรีต ขนาด 3" - 4"</t>
  </si>
  <si>
    <t> ตะปูเกลียว ขนาด 3"</t>
  </si>
  <si>
    <t> ตะปูเกลียว ขนาด 4"</t>
  </si>
  <si>
    <t> ขอยึดกระเบื้อง ขนาด 6"</t>
  </si>
  <si>
    <t> ขอยึดกระเบื้อง ขนาด 8"</t>
  </si>
  <si>
    <t> ปูนซีเมนต์ปอร์ตแลนด์ ปูนถุง ประเภท 1 ตราช้าง</t>
  </si>
  <si>
    <t> ปูนซีเมนต์ผสม ปูนถุง บรรจุ 50 กก./ถุง ตราเสือ</t>
  </si>
  <si>
    <t> น้ำยาประสานท่อพีวีซี ชนิดธรรมดา ขนาด 250 กรัม ตราท่อน้ำไทย</t>
  </si>
  <si>
    <t> ทรายหยาบ ราคาท่าทราย</t>
  </si>
  <si>
    <t> ทรายละเอียด ราคาท่าทราย</t>
  </si>
  <si>
    <t> หินใหญ่ คละ ขนาด 15 - 30 ซม. ราคา ณ โรงโม่</t>
  </si>
  <si>
    <t> ก๊อกน้ำทองเหลือง ขนาด 1/2 นิ้ว ตราซันวา</t>
  </si>
  <si>
    <t> ก๊อกน้ำบอลสนาม ขนาด 1/2 นิ้ว ตราซันวา</t>
  </si>
  <si>
    <t> ถังซีเมนต์สำเร็จรูป กลวง สูง 40 ซม. ศก. 100 ซม.</t>
  </si>
  <si>
    <t> ถังซีเมนต์สำเร็จรูป กลวง สูง 33 ซม. ศก. 80 ซม.</t>
  </si>
  <si>
    <t> ฝาถังซีเมนต์สำเร็จรูป ศก. 80 ซม.</t>
  </si>
  <si>
    <t> ฝาถังซีเมนต์สำเร็จรูป ศก. 100 ซม.</t>
  </si>
  <si>
    <t> ถังเก็บน้ำแสตนเลส ขนาดจุ 1,100 ลิตร รุ่น DMCB 1100 พื้นนูน รวมขาตั้ง ตราเพชร</t>
  </si>
  <si>
    <t> สายไฟฟ้า VAF สายแบนแกนคู่ แรงดัน 300 โวลท์ ขนาด 2 x 1.5 ตร.มม. ยาว 100 เมตร ตราบางกอกเคเบิล</t>
  </si>
  <si>
    <t> สายไฟฟ้า VAF สายแบนแกนคู่ แรงดัน 300 โวลท์ ขนาด 2 x 2.5 ตร.มม. ยาว 100 เมตร ตราบางกอกเคเบิล</t>
  </si>
  <si>
    <t> สายไฟฟ้า VAF สายแบบแกนคู่ ขนาด 2 x 1.5 ตร.มม. ยาว 100 เมตร ตรา ANT</t>
  </si>
  <si>
    <t> สายไฟฟ้า VAF สายแบบแกนคู่ ขนาด 2 x 2.5 ตร.มม. ยาว 100 เมตร ตรา ANT</t>
  </si>
  <si>
    <t> สายเคเบิล THW สายกลมแกนเดี่ยว แรงดัน 750 โวลท์ ขนาด 1 x 1.5 ตร.มม. ยาว 100 เมตร ตราบางกอกเคเบิล</t>
  </si>
  <si>
    <t> สายเคเบิล THW สายกลมแกนเดี่ยว แรงดัน 750 โวลท์ ขนาด 1 x 2.5 ตร.มม. ยาว 100 เมตร ตราบางกอกเคเบิล</t>
  </si>
  <si>
    <t> สวิตช์ไฟฟ้าทางเดียว แบบฝังในผนัง ตราเนชั่นแนล</t>
  </si>
  <si>
    <t> เต้ารับ (เดี่ยว) แบบฝังในผนัง ตราเนชั่นแนล</t>
  </si>
  <si>
    <t> เต้าเสียบ แบบ 2 ขา ตราเนชั่นแนล</t>
  </si>
  <si>
    <t> บัลลาสต์ 36/40 วัตต์ ตราฟิลิปส์</t>
  </si>
  <si>
    <t> สตาร์ทเตอร์ ขนาด 4-65 วัตต์ ตราฟิลิปส์</t>
  </si>
  <si>
    <t> หลอดไฟฟ้าฟลูออเรสเซนต์ แบบยาว ขนาด 36 วัตต์ ตราฟิลิปส์</t>
  </si>
  <si>
    <t> หลอดไฟฟ้าฟลูออเรสเซนต์ แบบยาว ขนาด 36 วัตต์ ตราโตชิบา</t>
  </si>
  <si>
    <t> หลอดไฟฟ้า แบบเกลียว ขนาด 60 วัตต์ ตราฟิลิปส์</t>
  </si>
  <si>
    <t> หลอดไฟฟ้า แบบเกลียว ขนาด 60 วัตต์ ตราซุบเปอร์แลมป์</t>
  </si>
  <si>
    <t> หลอดตะเกียบ ขนาด 14 วัตต์ ตราฟิลิปส์</t>
  </si>
  <si>
    <t> โถส้วมธรรมดานั่งยอง ไม่มีฐาน แบบราดน้ำ เคลือบขาว ตรากะรัต รุ่น K-2510</t>
  </si>
  <si>
    <t> โถส้วมชักโครกนั่งราบ มีถังพักน้ำ เคลือบขาว ตราคอตโต้ รุ่น C 1401</t>
  </si>
  <si>
    <t> ที่ปัสสาวะเซรามิกชาย ชนิดแขวนผนัง เคลือบขาว ตราคอตโต้ รุ่น C 307</t>
  </si>
  <si>
    <t> ที่ปัสสาวะเซรามิกชาย ชนิดแขวนผนัง เคลือบขาว ตรากะรัต รุ่น K-3200</t>
  </si>
  <si>
    <t> อ่างล้างหน้าเซรามิก ชนิดแขวนผนัง เคลือบขาว ตรากะรัต รุ่น K-1210</t>
  </si>
  <si>
    <t> ที่วางสบู่เซรามิก ชนิดฝังผนัง เคลือบขาว ตรากะรัต รุ่น K-504</t>
  </si>
  <si>
    <t> ที่วางสบู่เซรามิก ชนิดฝังผนัง เคลือบขาว ตรากะรัต รุ่น K-595</t>
  </si>
  <si>
    <t> ที่ใส่กระดาษชำระเซรามิก ชนิดฝังผนัง เคลือบขาว ตรากะรัต รุ่น K-503</t>
  </si>
  <si>
    <t> ที่ใส่กระดาษชำระเซรามิก ชนิดฝังผนัง เคลือบขาว ตรากะรัต รุ่น K-596</t>
  </si>
  <si>
    <t>รายการสืบราคาท้องถิ่น</t>
  </si>
  <si>
    <t>หินย่อยผสมคอนกรีต</t>
  </si>
  <si>
    <t>บ.แม่ปิงพนากิจ</t>
  </si>
  <si>
    <t>วัสดุหินคลุก</t>
  </si>
  <si>
    <t>แผ่นพลาสติก</t>
  </si>
  <si>
    <t>หจก.ห้าแยก กรุ๊ป จำกัด</t>
  </si>
  <si>
    <t>แผ่นโฟม หนา 1"</t>
  </si>
  <si>
    <t>ลวดผูกเหล็ก</t>
  </si>
  <si>
    <t>ตร.ม</t>
  </si>
  <si>
    <t xml:space="preserve">  -  ค่าท่อ  ขนาด Ø 0.60 ม.</t>
  </si>
  <si>
    <t> ท่อระบายน้ำ คสล. ศก. 0.60 ม.</t>
  </si>
  <si>
    <t xml:space="preserve">  -  ค่าขนส่ง  87 กม.  =   (</t>
  </si>
  <si>
    <t>/   24</t>
  </si>
  <si>
    <t>คอนกรีตผสมเสร็จรูปลูกบาศก์ 240 กก./ตร.ซม.</t>
  </si>
  <si>
    <t>คอนกรีตผสมเสร็จรูปลูกบาศก์ 180 กก./ตร.ซม.</t>
  </si>
  <si>
    <t>2. งานคอนกรีตทับหลังท่อ   คิดที่ กว้าง 1.10 ม. ยาว 1.00 ม. หนา 0.15 ม.</t>
  </si>
  <si>
    <t>1.00 ตร.ม.</t>
  </si>
  <si>
    <t>เหล็ก Wire  mash  4มม. @ 0.20 มม.#</t>
  </si>
  <si>
    <t xml:space="preserve">  - ค่าแบบเหล็ก (ค่าแบบข้างติดตามยาว 1 ข้าง)</t>
  </si>
  <si>
    <t>3. บ่อพักสำหรับท่อขนาด 0.60 ม.พร้อมฝาบ่อพัก</t>
  </si>
  <si>
    <t>สืบ</t>
  </si>
  <si>
    <t>เหล็กฉาก L 50X50X4 มม.</t>
  </si>
  <si>
    <t>แผ่นเหล็ก 0.05X0.005 ม.</t>
  </si>
  <si>
    <t xml:space="preserve">   งานทาสีเหล็กกันสนิม</t>
  </si>
  <si>
    <t xml:space="preserve"> </t>
  </si>
  <si>
    <t xml:space="preserve"> - สีโป๊ว-กระดาษทราย</t>
  </si>
  <si>
    <t xml:space="preserve"> - ทารองพื้น</t>
  </si>
  <si>
    <t>GL.</t>
  </si>
  <si>
    <t xml:space="preserve"> - ทาเคลือบด้านหรือเคลือบเงาทับหน้า</t>
  </si>
  <si>
    <t xml:space="preserve"> - ทินเนอร์หรือแอลกอฮอล์</t>
  </si>
  <si>
    <t xml:space="preserve">    รวมวัสดุทาสีเหล็กกันสนิม</t>
  </si>
  <si>
    <t xml:space="preserve"> =</t>
  </si>
  <si>
    <t xml:space="preserve">  *</t>
  </si>
  <si>
    <t xml:space="preserve">   งานทาสีน้ำมัน</t>
  </si>
  <si>
    <t xml:space="preserve"> - สีโป๊ว</t>
  </si>
  <si>
    <t xml:space="preserve"> - สีทารองพื้น</t>
  </si>
  <si>
    <t xml:space="preserve"> - สีทาทับหน้า</t>
  </si>
  <si>
    <t xml:space="preserve"> - น้ำมันผสมสี</t>
  </si>
  <si>
    <t xml:space="preserve">    รวมวัสดุทาสีน้ำมัน</t>
  </si>
  <si>
    <t>จำนวน</t>
  </si>
  <si>
    <t>ราคา/หน่วย</t>
  </si>
  <si>
    <t>ราคารวม</t>
  </si>
  <si>
    <t>RB 9 มม.</t>
  </si>
  <si>
    <r>
      <t xml:space="preserve">5. งานรอยต่อตามยาว  </t>
    </r>
    <r>
      <rPr>
        <sz val="16"/>
        <rFont val="TH SarabunPSK"/>
        <family val="2"/>
      </rPr>
      <t>( คิด 0.01x0.0375x1 ม.)</t>
    </r>
  </si>
  <si>
    <t xml:space="preserve">  =</t>
  </si>
  <si>
    <t>บ่อพักรับน้ำ ท่อกลม คสล. ขนาด Ø  0.60 ม.</t>
  </si>
  <si>
    <t>หน้า 1/1</t>
  </si>
  <si>
    <t xml:space="preserve">      </t>
  </si>
  <si>
    <t xml:space="preserve">ราคาน้ำมัน ( โซล่า ) อ.เมือง  22.00 - 22.99 บาท/ลิตร  </t>
  </si>
  <si>
    <t xml:space="preserve">  -  เหล็กฉาก L 50X50X5 มม.</t>
  </si>
  <si>
    <t xml:space="preserve">  -  แผ่นเหล็ก 0.05X0.006 ม.</t>
  </si>
  <si>
    <t>แผ่นเหล็ก 0.05X0.006 ม.</t>
  </si>
  <si>
    <t>แผ่นเหล็ก 0.10X0.009 ม.</t>
  </si>
  <si>
    <t>รวมค่าตัด 4.1บาท/กก.</t>
  </si>
  <si>
    <t>1.  งานถางป่าและขุดตอ ขนาดเบา ( CLERING  AND  GRUBBING )</t>
  </si>
  <si>
    <t xml:space="preserve">     -  ค่าดำเนิการ + ค่าเสื่อมราคาเครื่องจักร (  งานป่าขุดตอ ขนาดเบา ) </t>
  </si>
  <si>
    <t xml:space="preserve">    =</t>
  </si>
  <si>
    <t>***รวมค่างานต้นทุน</t>
  </si>
  <si>
    <t>2.  งานทรายรองใต้ผิวทางคอนกรีต ( SAND  CUSHION  UNDER CONCRETE  PAVEMENT )</t>
  </si>
  <si>
    <t xml:space="preserve">     -  ค่าวัสดุที่แหล่ง  ( ทรายหยาบ ) </t>
  </si>
  <si>
    <t>บาท/ลบ.ม.</t>
  </si>
  <si>
    <t xml:space="preserve">     -  ค่าขนส่งจากแหล่งถึงหน้างาน ( 10 ล้อ )  </t>
  </si>
  <si>
    <t>กม. @</t>
  </si>
  <si>
    <t xml:space="preserve">รวมค่าวัสดุที่หน้างาน  </t>
  </si>
  <si>
    <t xml:space="preserve">     -  อัตราส่วนการยุบตัว  ( 1.40 X ค่าวัสดุที่หน้างาน )</t>
  </si>
  <si>
    <t xml:space="preserve">       -  ค่าดำเนินการ + ค่าเสื่อมราคา (บดทับ  75 % ) (งานดินคันทาง:บดทับ)            (</t>
  </si>
  <si>
    <t>X</t>
  </si>
  <si>
    <t>0.75 )</t>
  </si>
  <si>
    <t>ค่าใช้จ่ายรวม</t>
  </si>
  <si>
    <t>3.  ผิวทางปอร์ตแลนด์ซีเมนต์คอนกรีต  (Portland  Cement  Concrete  Pavement)(ใช้เหล็กเส้นทั่วไป)</t>
  </si>
  <si>
    <t>ขนาดกว้าง</t>
  </si>
  <si>
    <t>เมตร</t>
  </si>
  <si>
    <t>ยาว</t>
  </si>
  <si>
    <t>ปริมาณงานทั้งโครงการ</t>
  </si>
  <si>
    <t xml:space="preserve">ค่าติดตั้งเครื่องผสม  =  </t>
  </si>
  <si>
    <t>กรณีที่ปริมาณงานทั้งโครงการน้อยกว่า 5,000 ลบ.ม. ให้ใช้ปริมาณงาน 5,000 ลบ.ม.</t>
  </si>
  <si>
    <t>ค่าคอนกรีตผสมเสร็จ</t>
  </si>
  <si>
    <t>+</t>
  </si>
  <si>
    <t xml:space="preserve"> ตร.ม.</t>
  </si>
  <si>
    <t>ปริมาตรคอนกรีต</t>
  </si>
  <si>
    <t>ลบ.ม.@</t>
  </si>
  <si>
    <t>ค่าขนส่งคอนกรีต  1 กม. (ปกติคิดให้ L/4) (งานผิวทางคอนกรีต : ค่าขนส่งคอนกรีต)</t>
  </si>
  <si>
    <t>ค่าเหล็กเสริม</t>
  </si>
  <si>
    <t>@</t>
  </si>
  <si>
    <t>wire mesh 4mm.</t>
  </si>
  <si>
    <t>เหล็ก 6มม.</t>
  </si>
  <si>
    <t>เส้น</t>
  </si>
  <si>
    <t>ค่าลวดผูกเหล็ก</t>
  </si>
  <si>
    <t xml:space="preserve">กก. </t>
  </si>
  <si>
    <t>บาท/ตัน / 1000</t>
  </si>
  <si>
    <t xml:space="preserve"> @0.20m.</t>
  </si>
  <si>
    <t>เหล็ก 9มม.</t>
  </si>
  <si>
    <t>ค่าแบบเหล็ก (ค่าแบบข้างติดตามยาว 2 ข้าง)</t>
  </si>
  <si>
    <t>กก.ตร.ม.</t>
  </si>
  <si>
    <t>ค่าปูผิวคอนกรีต  (ค่าปูผิวคอนกรีต)</t>
  </si>
  <si>
    <t>ลวด</t>
  </si>
  <si>
    <t>ค่าบ่ม (ค่าบ่มผิวทางคอนกรีต)</t>
  </si>
  <si>
    <t>ค่างานต้นทุน</t>
  </si>
  <si>
    <t>บาท    /</t>
  </si>
  <si>
    <t>หน้า 2/2</t>
  </si>
  <si>
    <t>4.  CONTRACTION  JOINT ใช้เหล็ก RB 15 mm.@0.50m.ยาว 0.50m.</t>
  </si>
  <si>
    <t xml:space="preserve">คิดจากความยาว  </t>
  </si>
  <si>
    <t xml:space="preserve"> - ค่าเหล็ก</t>
  </si>
  <si>
    <t>กก.  @</t>
  </si>
  <si>
    <t>บาท/กก.</t>
  </si>
  <si>
    <t xml:space="preserve"> - ค่าตัด  JOINT  และหยอดยาง</t>
  </si>
  <si>
    <t>ม.  @</t>
  </si>
  <si>
    <t xml:space="preserve"> -  ทาสี + จาระบี</t>
  </si>
  <si>
    <t>ชุด   @</t>
  </si>
  <si>
    <t xml:space="preserve"> - แผ่นพลาสติก</t>
  </si>
  <si>
    <t xml:space="preserve">ค่าใช้จ่ายรวม </t>
  </si>
  <si>
    <t xml:space="preserve">        /       </t>
  </si>
  <si>
    <t>บาท / เมตร</t>
  </si>
  <si>
    <t>5.  EXPANSION  JOINT ใช้เหล็ก RB 19 mm.@0.50m.ยาว 0.50m. ทุกระยะ 100 เมตร</t>
  </si>
  <si>
    <t xml:space="preserve"> - JOINT  FILLER(ใช้ โฟมหนา 1"แทน)</t>
  </si>
  <si>
    <t>ตร.ม   @</t>
  </si>
  <si>
    <t xml:space="preserve">  -  ค่าไม้แบบ </t>
  </si>
  <si>
    <t>ลบ.ฟ.  @</t>
  </si>
  <si>
    <t xml:space="preserve">        /    </t>
  </si>
  <si>
    <t>6  LONGITUDINAL  JOINT ใช้เหล็ก DB 16 mm.@0.50m.ยาว 0.50m.</t>
  </si>
  <si>
    <t xml:space="preserve">     เหล็ก JION @ 0.5 ม.  =</t>
  </si>
  <si>
    <t xml:space="preserve">7.งานไหล่ทางหินคลุก (Crushed Rock Soil Aggregate  Shoulder)  </t>
  </si>
  <si>
    <t>ค่าวัสดุจากปากโม่(รวมค่าตัก)</t>
  </si>
  <si>
    <t xml:space="preserve">ส่วนยุบตัว  </t>
  </si>
  <si>
    <t>ค่าดำเนินการ + ค่าเสื่อมราคา (ผสม)</t>
  </si>
  <si>
    <t>ค่าดำเนินการ + ค่าเสื่อมราคา (บดทับ )</t>
  </si>
  <si>
    <t>เวลา13.14น.</t>
  </si>
  <si>
    <t>เบอร์ 061047-3897</t>
  </si>
  <si>
    <t>คุณปราณี</t>
  </si>
  <si>
    <t>มกราคม</t>
  </si>
  <si>
    <t xml:space="preserve">ทรายหยาบ </t>
  </si>
  <si>
    <t>หจก.ทรายท่าอาจ</t>
  </si>
  <si>
    <t xml:space="preserve"> คอนกรีตผสมเสร็จรูปลูกบาศก์ 240 กก./ตร.ซม. และ รูปทรงกระบอก 210 กก./ตร.ซม. </t>
  </si>
  <si>
    <t>ราคาพานิชย์</t>
  </si>
  <si>
    <t>คอนกรีตผสมเสร็จรูปลูกบาศก์ 240 กก./ตร.ซม. (สืบราคาท้องที่)</t>
  </si>
  <si>
    <t>คอนกรีตผสมเสร็จรูปลูกบาศก์ 240 กก./ตร.ซม.(เฉลี่ย 3แห่งราคาสืบ)</t>
  </si>
  <si>
    <t>ราคาเฉลี่ย</t>
  </si>
  <si>
    <t>แม่ปิงพนากิจ 1860 ลบVat7%</t>
  </si>
  <si>
    <t>เผ่าพงษ์ศาล 1600 ลบVat7%</t>
  </si>
  <si>
    <t xml:space="preserve"> แลกเกอร์ ชนิดเงา ขนาด 3.785 ลิตร ตรา ที โอ เอ T5000</t>
  </si>
  <si>
    <r>
      <t>ราคาสินค้าเฉลี่ยวัสดุก่อสร้าง (</t>
    </r>
    <r>
      <rPr>
        <b/>
        <sz val="16"/>
        <color indexed="8"/>
        <rFont val="TH SarabunPSK"/>
        <family val="2"/>
      </rPr>
      <t>ราคาเงินสด ไม่รวมภาษีมูลค่าเพิ่ม ไม่รวมค่าขนส่ง) ของจังหวัด ตาก เดือน ธันวาคม ปี 2563</t>
    </r>
  </si>
  <si>
    <t xml:space="preserve">  02 กุมภาพันธ์  2564</t>
  </si>
  <si>
    <t>ความยาว</t>
  </si>
  <si>
    <t>แบบสรุปราคากลางงานก่อสร้างทาง สะพาน และท่อเหลี่ยม</t>
  </si>
  <si>
    <t xml:space="preserve"> -  แผ่นเหล็ก 0.05X0.006 ม. น้ำหนัก</t>
  </si>
  <si>
    <t xml:space="preserve"> -  แผ่นเหล็ก 0.10X0.010 ม. น้ำหนัก</t>
  </si>
  <si>
    <t xml:space="preserve"> (10*10*89*0.00785)*7=</t>
  </si>
  <si>
    <t xml:space="preserve"> (6*5*89*0.00785)*24=</t>
  </si>
  <si>
    <t xml:space="preserve">  -  ค่ายาแนวท่อ</t>
  </si>
  <si>
    <t xml:space="preserve">  -  ทรายหยาบ(คิดที่1.15ม.)</t>
  </si>
  <si>
    <t>หินคลุก</t>
  </si>
  <si>
    <t>คณะกรรมการกำหนดราคากลาง</t>
  </si>
  <si>
    <t xml:space="preserve"> (ลงชื่อ) ………..………………………………….…ประธานกรรมการ</t>
  </si>
  <si>
    <t xml:space="preserve">   (ลงชื่อ) …………………..……………………………….…กรรมการ</t>
  </si>
  <si>
    <t xml:space="preserve"> (ลงชื่อ) …………….…..………………………….…เห็นชอบ</t>
  </si>
  <si>
    <t>(ลงชื่อ) .....……………….……………………………….…เห็นชอบ/อนุมัติ</t>
  </si>
  <si>
    <t xml:space="preserve">                                                                   ( นายมานพ ยะเขียว)</t>
  </si>
  <si>
    <t xml:space="preserve">                                                            นายกองค์การบริหารส่วนตำบลแม่ปะ</t>
  </si>
  <si>
    <t>1. งานท่อกลมคอนกรีตเสริมเหล็ก ขนาด Ø 0.60 ม. (หน้า123)</t>
  </si>
  <si>
    <t>บาท/เที่ยวค่าขนส่ง</t>
  </si>
  <si>
    <t>6. งานรื้อผิวคอนกรีตเดิม(REMOVAL OF EXITING CONCRETE PAVEMENT)</t>
  </si>
  <si>
    <t xml:space="preserve">  -  คิดจากความหนาของผิวทางคอนกรีต</t>
  </si>
  <si>
    <t xml:space="preserve">  -  ส่วนขยาย   =</t>
  </si>
  <si>
    <t>x1.70</t>
  </si>
  <si>
    <t>ลบ.ม./ตร.ม.</t>
  </si>
  <si>
    <t xml:space="preserve">  -  ปริมาตรคอนกรีต</t>
  </si>
  <si>
    <t>x400</t>
  </si>
  <si>
    <t xml:space="preserve">  - ค่าทุบคอนกรีตเดิม =</t>
  </si>
  <si>
    <t xml:space="preserve">  -  ขนทิ้ง </t>
  </si>
  <si>
    <t xml:space="preserve">  -  ค่างานต้นทุน</t>
  </si>
  <si>
    <t xml:space="preserve">  - ค่าทุบคอนกรีตเดิม = 400บาท/ลบ.ม. </t>
  </si>
  <si>
    <t>กม. =</t>
  </si>
  <si>
    <t xml:space="preserve"> * ค่างานต้นทุนคิดงานที่1.10ม.</t>
  </si>
  <si>
    <t>คิดเฉพาะงานตัก/2</t>
  </si>
  <si>
    <t xml:space="preserve">   - ค่าดำเนินการ+ค่าเสื่อมราคา ( หินผุ-ดันและตัก ) </t>
  </si>
  <si>
    <t xml:space="preserve">แบบมาตรฐาน ใช้พลาสติกกว้าง </t>
  </si>
  <si>
    <t>พลาสติกใสหนา 0.15 มม.ขนาด 0.90x36.00=32.4 ตร.ม. ม้วนล่ะ 750 บาท เฉลี่ย ตารางเมตรล่ะ 48.76 บาท</t>
  </si>
  <si>
    <t>สืบ(ราคาเฉลี่ย3ราย)</t>
  </si>
  <si>
    <t>ช่างใหญ่ช่วยโทรถามวันที่09/02/2564</t>
  </si>
  <si>
    <t>แม่ปิงพนากิจ</t>
  </si>
  <si>
    <t xml:space="preserve">เผ่าพงษ์ศาล </t>
  </si>
  <si>
    <t>ราคาเฉลี่ย3 ราย</t>
  </si>
  <si>
    <t xml:space="preserve"> -  ค่าคอนกรีต   </t>
  </si>
  <si>
    <t>โครงการก่อสร้างบ้านพักสำนักงานอุทยานแห่งชาติ</t>
  </si>
  <si>
    <t xml:space="preserve">บ้านพัก 2 ห้องนอน </t>
  </si>
  <si>
    <t>กรมอุทยานแห่งชาติ สัตว์ป่าและพันธุ์พืช</t>
  </si>
  <si>
    <t>ก่อสร้างวางท่อ ค.ส.ล.พร้อมบ่อพัก หมู่ที่ 6</t>
  </si>
  <si>
    <t>พร้อมป้ายประชาสัมพันธ์โครงการ และ ป้ายโครงการฯ</t>
  </si>
  <si>
    <t>วางค.ส.ล.Ø 0.60 ม. ยาววาง ท่อ 265.00 ม.และ ก่อสร้างบ่อพักจำนวน 14 บ่อ และขยายผิวจราจร 215.00 ตร.ม.</t>
  </si>
  <si>
    <t>บริเวณถนนสายสัมพันธ์  หมู่ที่ 6  บ้านห้วยหินฝน ตำบลแม่ปะ  อำเภอแม่สอด  จังหวัดตาก</t>
  </si>
  <si>
    <t xml:space="preserve">              ( นายพิเชษฐ  เครือยา )</t>
  </si>
  <si>
    <t xml:space="preserve">              วิศวกรโยธาชำนาญการ</t>
  </si>
  <si>
    <t xml:space="preserve">                 ( นายอนุรักษ์   แก้วทันคำ )</t>
  </si>
  <si>
    <t xml:space="preserve">           นักวิเคราะห์นโยบายและแผนปฎิบัติการ</t>
  </si>
  <si>
    <t xml:space="preserve">                 (นายกีรต  ทัพสิทธ์)</t>
  </si>
  <si>
    <t xml:space="preserve">            เจ้าพนักงานธุรการชำนาญการ</t>
  </si>
  <si>
    <t>หน้า 1/2</t>
  </si>
  <si>
    <t>หน้า 2/1</t>
  </si>
  <si>
    <t xml:space="preserve">                                  สถานที่ก่อสร้าง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</si>
</sst>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_(* #,##0.00_);_(* \(#,##0.00\);_(* &quot;-&quot;??_);_(@_)"/>
    <numFmt numFmtId="188" formatCode="#,##0.0000"/>
    <numFmt numFmtId="189" formatCode="_-* #,##0.0000_-;\-* #,##0.0000_-;_-* &quot;-&quot;????_-;_-@_-"/>
    <numFmt numFmtId="190" formatCode="##."/>
    <numFmt numFmtId="191" formatCode="#,##0.00_ ;\-#,##0.00\ 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</numFmts>
  <fonts count="50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0"/>
      <name val="Arial"/>
      <family val="2"/>
    </font>
    <font>
      <sz val="14"/>
      <name val="TH SarabunPSK"/>
      <family val="2"/>
    </font>
    <font>
      <b/>
      <shadow/>
      <sz val="50"/>
      <color rgb="FF505050"/>
      <name val="Tahoma"/>
      <family val="2"/>
    </font>
    <font>
      <b/>
      <sz val="36"/>
      <color theme="1"/>
      <name val="AngsanaUPC"/>
      <family val="1"/>
    </font>
    <font>
      <b/>
      <sz val="48"/>
      <color theme="1"/>
      <name val="AngsanaUPC"/>
      <family val="1"/>
    </font>
    <font>
      <b/>
      <sz val="16"/>
      <name val="TH SarabunPSK"/>
      <family val="2"/>
    </font>
    <font>
      <b/>
      <sz val="30"/>
      <color theme="1"/>
      <name val="AngsanaUPC"/>
      <family val="1"/>
    </font>
    <font>
      <sz val="14"/>
      <name val="AngsanaUPC"/>
      <family val="1"/>
      <charset val="222"/>
    </font>
    <font>
      <sz val="16"/>
      <color theme="1"/>
      <name val="TH SarabunPSK"/>
      <family val="2"/>
    </font>
    <font>
      <sz val="16"/>
      <name val="TH SarabunPSK"/>
      <family val="2"/>
    </font>
    <font>
      <sz val="15"/>
      <name val="AngsanaUPC"/>
      <family val="1"/>
      <charset val="222"/>
    </font>
    <font>
      <b/>
      <sz val="16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TH SarabunPSK"/>
      <family val="2"/>
      <charset val="222"/>
    </font>
    <font>
      <sz val="15"/>
      <name val="Angsana New"/>
      <family val="1"/>
    </font>
    <font>
      <b/>
      <sz val="14"/>
      <name val="TH SarabunPSK"/>
      <family val="2"/>
    </font>
    <font>
      <sz val="16"/>
      <name val="Angsana New"/>
      <family val="1"/>
    </font>
    <font>
      <sz val="14"/>
      <name val="Cordia New"/>
      <family val="2"/>
    </font>
    <font>
      <u/>
      <sz val="16"/>
      <color theme="10"/>
      <name val="AngsanaUPC"/>
      <family val="2"/>
      <charset val="222"/>
    </font>
    <font>
      <u/>
      <sz val="16"/>
      <color theme="10"/>
      <name val="TH SarabunPSK"/>
      <family val="2"/>
    </font>
    <font>
      <sz val="16"/>
      <color rgb="FF000080"/>
      <name val="TH SarabunPSK"/>
      <family val="2"/>
    </font>
    <font>
      <b/>
      <sz val="16"/>
      <color rgb="FF000000"/>
      <name val="TH SarabunPSK"/>
      <family val="2"/>
    </font>
    <font>
      <b/>
      <sz val="14"/>
      <name val="AngsanaUPC"/>
      <family val="1"/>
      <charset val="222"/>
    </font>
    <font>
      <sz val="14"/>
      <name val="AngsanaUPC"/>
      <family val="1"/>
    </font>
    <font>
      <sz val="14"/>
      <color indexed="12"/>
      <name val="AngsanaUPC"/>
      <family val="1"/>
      <charset val="222"/>
    </font>
    <font>
      <sz val="12"/>
      <name val="AngsanaUPC"/>
      <family val="1"/>
      <charset val="222"/>
    </font>
    <font>
      <b/>
      <sz val="12"/>
      <name val="AngsanaUPC"/>
      <family val="1"/>
      <charset val="222"/>
    </font>
    <font>
      <b/>
      <sz val="12"/>
      <color indexed="12"/>
      <name val="AngsanaUPC"/>
      <family val="1"/>
      <charset val="222"/>
    </font>
    <font>
      <sz val="16"/>
      <color theme="1"/>
      <name val="AngsanaUPC"/>
      <family val="1"/>
    </font>
    <font>
      <sz val="28"/>
      <color theme="1"/>
      <name val="AngsanaUPC"/>
      <family val="1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  <font>
      <sz val="22"/>
      <color theme="1"/>
      <name val="AngsanaUPC"/>
      <family val="1"/>
    </font>
    <font>
      <sz val="14"/>
      <color theme="1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u/>
      <sz val="16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indexed="8"/>
      <name val="TH SarabunPSK"/>
      <family val="2"/>
    </font>
    <font>
      <b/>
      <sz val="16"/>
      <color theme="1"/>
      <name val="AngsanaUPC"/>
      <family val="2"/>
      <charset val="222"/>
    </font>
    <font>
      <b/>
      <sz val="16"/>
      <color theme="1"/>
      <name val="AngsanaUPC"/>
      <family val="1"/>
    </font>
    <font>
      <sz val="16"/>
      <name val="AngsanaUPC"/>
      <family val="2"/>
      <charset val="222"/>
    </font>
    <font>
      <u val="doubleAccounting"/>
      <sz val="16"/>
      <name val="TH SarabunPSK"/>
      <family val="2"/>
    </font>
    <font>
      <b/>
      <shadow/>
      <sz val="22"/>
      <color rgb="FF505050"/>
      <name val="Tahoma"/>
      <family val="2"/>
    </font>
    <font>
      <sz val="20"/>
      <color theme="1"/>
      <name val="AngsanaUPC"/>
      <family val="1"/>
    </font>
    <font>
      <sz val="18"/>
      <color theme="1"/>
      <name val="AngsanaUPC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2" fillId="0" borderId="0"/>
    <xf numFmtId="190" fontId="2" fillId="0" borderId="0" applyFont="0" applyFill="0" applyBorder="0" applyAlignment="0" applyProtection="0"/>
    <xf numFmtId="0" fontId="2" fillId="0" borderId="0"/>
    <xf numFmtId="0" fontId="16" fillId="0" borderId="0"/>
    <xf numFmtId="0" fontId="17" fillId="0" borderId="0"/>
    <xf numFmtId="0" fontId="9" fillId="0" borderId="0"/>
    <xf numFmtId="43" fontId="1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4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4" fontId="3" fillId="0" borderId="0" xfId="0" applyNumberFormat="1" applyFont="1"/>
    <xf numFmtId="43" fontId="3" fillId="0" borderId="0" xfId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0" fillId="0" borderId="0" xfId="0" applyFont="1"/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10" xfId="0" applyFont="1" applyBorder="1"/>
    <xf numFmtId="0" fontId="10" fillId="0" borderId="0" xfId="0" applyFont="1" applyBorder="1"/>
    <xf numFmtId="0" fontId="10" fillId="0" borderId="11" xfId="0" applyFont="1" applyBorder="1"/>
    <xf numFmtId="43" fontId="11" fillId="0" borderId="1" xfId="0" applyNumberFormat="1" applyFont="1" applyBorder="1" applyAlignment="1">
      <alignment horizontal="center"/>
    </xf>
    <xf numFmtId="43" fontId="11" fillId="0" borderId="1" xfId="0" applyNumberFormat="1" applyFont="1" applyBorder="1" applyAlignment="1">
      <alignment horizontal="right" vertical="center"/>
    </xf>
    <xf numFmtId="43" fontId="11" fillId="0" borderId="1" xfId="1" applyNumberFormat="1" applyFont="1" applyBorder="1" applyAlignment="1">
      <alignment horizontal="right" vertical="center"/>
    </xf>
    <xf numFmtId="43" fontId="11" fillId="0" borderId="9" xfId="0" applyNumberFormat="1" applyFont="1" applyBorder="1" applyAlignment="1">
      <alignment horizontal="right" vertical="center"/>
    </xf>
    <xf numFmtId="43" fontId="11" fillId="0" borderId="9" xfId="1" applyNumberFormat="1" applyFont="1" applyBorder="1" applyAlignment="1">
      <alignment horizontal="right" vertical="center"/>
    </xf>
    <xf numFmtId="43" fontId="10" fillId="0" borderId="9" xfId="0" applyNumberFormat="1" applyFont="1" applyBorder="1"/>
    <xf numFmtId="189" fontId="11" fillId="0" borderId="1" xfId="0" applyNumberFormat="1" applyFont="1" applyBorder="1" applyAlignment="1">
      <alignment horizontal="right" vertical="center"/>
    </xf>
    <xf numFmtId="189" fontId="11" fillId="0" borderId="9" xfId="0" applyNumberFormat="1" applyFont="1" applyBorder="1" applyAlignment="1">
      <alignment horizontal="right" vertical="center"/>
    </xf>
    <xf numFmtId="189" fontId="10" fillId="0" borderId="9" xfId="0" applyNumberFormat="1" applyFont="1" applyBorder="1"/>
    <xf numFmtId="0" fontId="13" fillId="0" borderId="0" xfId="0" applyFont="1"/>
    <xf numFmtId="15" fontId="10" fillId="0" borderId="0" xfId="0" applyNumberFormat="1" applyFont="1"/>
    <xf numFmtId="2" fontId="11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/>
    <xf numFmtId="0" fontId="10" fillId="0" borderId="10" xfId="0" applyFont="1" applyBorder="1" applyAlignment="1">
      <alignment horizontal="center"/>
    </xf>
    <xf numFmtId="0" fontId="11" fillId="0" borderId="0" xfId="5" applyFont="1" applyAlignment="1">
      <alignment vertical="center"/>
    </xf>
    <xf numFmtId="0" fontId="11" fillId="0" borderId="0" xfId="0" applyFont="1" applyAlignment="1">
      <alignment vertical="center"/>
    </xf>
    <xf numFmtId="43" fontId="11" fillId="0" borderId="0" xfId="1" applyFont="1" applyAlignment="1">
      <alignment vertical="center"/>
    </xf>
    <xf numFmtId="15" fontId="11" fillId="0" borderId="6" xfId="5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3" fontId="11" fillId="0" borderId="6" xfId="1" applyFont="1" applyBorder="1" applyAlignment="1">
      <alignment vertical="center"/>
    </xf>
    <xf numFmtId="4" fontId="7" fillId="0" borderId="1" xfId="5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" fontId="7" fillId="0" borderId="2" xfId="5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3" fontId="7" fillId="0" borderId="0" xfId="1" applyFont="1" applyFill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/>
    <xf numFmtId="43" fontId="10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43" fontId="10" fillId="0" borderId="4" xfId="0" applyNumberFormat="1" applyFont="1" applyBorder="1"/>
    <xf numFmtId="43" fontId="10" fillId="0" borderId="2" xfId="0" applyNumberFormat="1" applyFont="1" applyBorder="1"/>
    <xf numFmtId="0" fontId="11" fillId="0" borderId="0" xfId="5" applyFont="1" applyAlignment="1">
      <alignment horizontal="right" vertical="center"/>
    </xf>
    <xf numFmtId="0" fontId="3" fillId="0" borderId="0" xfId="0" applyFont="1" applyAlignment="1">
      <alignment horizontal="center"/>
    </xf>
    <xf numFmtId="2" fontId="3" fillId="0" borderId="9" xfId="0" applyNumberFormat="1" applyFont="1" applyBorder="1" applyAlignment="1">
      <alignment horizontal="center"/>
    </xf>
    <xf numFmtId="43" fontId="10" fillId="0" borderId="0" xfId="0" applyNumberFormat="1" applyFont="1" applyFill="1" applyBorder="1"/>
    <xf numFmtId="0" fontId="18" fillId="0" borderId="0" xfId="11" applyNumberFormat="1" applyFont="1" applyFill="1" applyBorder="1" applyAlignment="1">
      <alignment horizontal="left" vertical="center"/>
    </xf>
    <xf numFmtId="0" fontId="3" fillId="0" borderId="0" xfId="11" applyNumberFormat="1" applyFont="1" applyFill="1" applyAlignment="1">
      <alignment vertical="center"/>
    </xf>
    <xf numFmtId="43" fontId="3" fillId="0" borderId="0" xfId="12" applyFont="1" applyAlignment="1">
      <alignment horizontal="center" vertical="center"/>
    </xf>
    <xf numFmtId="43" fontId="3" fillId="0" borderId="0" xfId="12" applyFont="1" applyAlignment="1">
      <alignment vertical="center"/>
    </xf>
    <xf numFmtId="43" fontId="3" fillId="0" borderId="0" xfId="12" applyFont="1" applyFill="1" applyAlignment="1">
      <alignment vertical="center"/>
    </xf>
    <xf numFmtId="43" fontId="3" fillId="0" borderId="0" xfId="12" applyFont="1" applyBorder="1" applyAlignment="1">
      <alignment horizontal="center" vertical="center"/>
    </xf>
    <xf numFmtId="43" fontId="3" fillId="0" borderId="0" xfId="12" applyFont="1" applyBorder="1" applyAlignment="1">
      <alignment horizontal="right" vertical="center"/>
    </xf>
    <xf numFmtId="0" fontId="3" fillId="0" borderId="0" xfId="11" applyNumberFormat="1" applyFont="1" applyBorder="1" applyAlignment="1">
      <alignment horizontal="left" vertical="center"/>
    </xf>
    <xf numFmtId="0" fontId="3" fillId="0" borderId="0" xfId="11" applyNumberFormat="1" applyFont="1" applyAlignment="1">
      <alignment vertical="center"/>
    </xf>
    <xf numFmtId="43" fontId="3" fillId="0" borderId="0" xfId="12" applyFont="1" applyAlignment="1">
      <alignment horizontal="left" vertical="center"/>
    </xf>
    <xf numFmtId="43" fontId="18" fillId="0" borderId="0" xfId="12" applyFont="1" applyBorder="1" applyAlignment="1">
      <alignment horizontal="center" vertical="center"/>
    </xf>
    <xf numFmtId="43" fontId="18" fillId="0" borderId="0" xfId="12" applyFont="1" applyBorder="1" applyAlignment="1">
      <alignment horizontal="right" vertical="center"/>
    </xf>
    <xf numFmtId="0" fontId="3" fillId="0" borderId="0" xfId="11" applyNumberFormat="1" applyFont="1" applyAlignment="1">
      <alignment horizontal="left" vertical="center"/>
    </xf>
    <xf numFmtId="43" fontId="3" fillId="0" borderId="0" xfId="12" applyFont="1" applyAlignment="1">
      <alignment horizontal="right" vertical="center"/>
    </xf>
    <xf numFmtId="43" fontId="3" fillId="0" borderId="0" xfId="12" applyFont="1" applyFill="1" applyAlignment="1">
      <alignment horizontal="center" vertical="center"/>
    </xf>
    <xf numFmtId="43" fontId="3" fillId="0" borderId="0" xfId="12" applyFont="1" applyFill="1" applyAlignment="1" applyProtection="1">
      <alignment horizontal="center" vertical="center"/>
    </xf>
    <xf numFmtId="0" fontId="3" fillId="0" borderId="0" xfId="11" applyNumberFormat="1" applyFont="1" applyFill="1" applyAlignment="1">
      <alignment horizontal="left" vertical="center"/>
    </xf>
    <xf numFmtId="0" fontId="20" fillId="0" borderId="0" xfId="0" applyFont="1"/>
    <xf numFmtId="43" fontId="11" fillId="0" borderId="0" xfId="0" applyNumberFormat="1" applyFont="1" applyFill="1" applyAlignment="1">
      <alignment horizontal="center" vertical="top"/>
    </xf>
    <xf numFmtId="2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1" xfId="0" applyFont="1" applyBorder="1" applyAlignment="1">
      <alignment horizontal="center" vertical="center"/>
    </xf>
    <xf numFmtId="0" fontId="22" fillId="0" borderId="0" xfId="13" applyFont="1" applyAlignment="1">
      <alignment horizontal="left" vertical="center"/>
    </xf>
    <xf numFmtId="0" fontId="13" fillId="7" borderId="25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vertical="center" wrapText="1"/>
    </xf>
    <xf numFmtId="4" fontId="10" fillId="8" borderId="26" xfId="0" applyNumberFormat="1" applyFont="1" applyFill="1" applyBorder="1" applyAlignment="1">
      <alignment horizontal="right" vertical="center" wrapText="1"/>
    </xf>
    <xf numFmtId="0" fontId="10" fillId="8" borderId="12" xfId="0" applyFont="1" applyFill="1" applyBorder="1" applyAlignment="1">
      <alignment horizontal="right" vertical="center" wrapText="1"/>
    </xf>
    <xf numFmtId="0" fontId="10" fillId="8" borderId="13" xfId="0" applyFont="1" applyFill="1" applyBorder="1" applyAlignment="1">
      <alignment horizontal="right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vertical="center" wrapText="1"/>
    </xf>
    <xf numFmtId="4" fontId="10" fillId="9" borderId="26" xfId="0" applyNumberFormat="1" applyFont="1" applyFill="1" applyBorder="1" applyAlignment="1">
      <alignment horizontal="right" vertical="center" wrapText="1"/>
    </xf>
    <xf numFmtId="0" fontId="10" fillId="9" borderId="12" xfId="0" applyFont="1" applyFill="1" applyBorder="1" applyAlignment="1">
      <alignment horizontal="right" vertical="center" wrapText="1"/>
    </xf>
    <xf numFmtId="0" fontId="10" fillId="9" borderId="13" xfId="0" applyFont="1" applyFill="1" applyBorder="1" applyAlignment="1">
      <alignment horizontal="right" vertical="center" wrapText="1"/>
    </xf>
    <xf numFmtId="0" fontId="10" fillId="0" borderId="29" xfId="0" applyFont="1" applyBorder="1" applyAlignment="1">
      <alignment horizontal="center"/>
    </xf>
    <xf numFmtId="191" fontId="10" fillId="5" borderId="29" xfId="0" applyNumberFormat="1" applyFont="1" applyFill="1" applyBorder="1" applyAlignment="1">
      <alignment horizontal="right"/>
    </xf>
    <xf numFmtId="191" fontId="10" fillId="0" borderId="29" xfId="0" applyNumberFormat="1" applyFont="1" applyBorder="1" applyAlignment="1">
      <alignment horizontal="center"/>
    </xf>
    <xf numFmtId="191" fontId="11" fillId="2" borderId="29" xfId="0" applyNumberFormat="1" applyFont="1" applyFill="1" applyBorder="1"/>
    <xf numFmtId="191" fontId="10" fillId="6" borderId="29" xfId="0" applyNumberFormat="1" applyFont="1" applyFill="1" applyBorder="1"/>
    <xf numFmtId="191" fontId="10" fillId="5" borderId="29" xfId="0" applyNumberFormat="1" applyFont="1" applyFill="1" applyBorder="1"/>
    <xf numFmtId="191" fontId="11" fillId="0" borderId="29" xfId="0" applyNumberFormat="1" applyFont="1" applyBorder="1"/>
    <xf numFmtId="43" fontId="3" fillId="0" borderId="6" xfId="12" applyFont="1" applyFill="1" applyBorder="1" applyAlignment="1">
      <alignment vertical="center"/>
    </xf>
    <xf numFmtId="43" fontId="3" fillId="0" borderId="0" xfId="12" applyFont="1" applyFill="1" applyAlignment="1">
      <alignment horizontal="left" vertical="center"/>
    </xf>
    <xf numFmtId="43" fontId="3" fillId="0" borderId="23" xfId="12" applyFont="1" applyFill="1" applyBorder="1" applyAlignment="1">
      <alignment vertical="center"/>
    </xf>
    <xf numFmtId="43" fontId="3" fillId="0" borderId="0" xfId="12" applyFont="1" applyFill="1" applyAlignment="1">
      <alignment horizontal="right" vertical="center"/>
    </xf>
    <xf numFmtId="0" fontId="25" fillId="0" borderId="30" xfId="0" applyFont="1" applyBorder="1" applyAlignment="1">
      <alignment horizontal="center"/>
    </xf>
    <xf numFmtId="43" fontId="26" fillId="0" borderId="19" xfId="1" applyFont="1" applyBorder="1"/>
    <xf numFmtId="0" fontId="26" fillId="0" borderId="19" xfId="0" applyFont="1" applyBorder="1" applyAlignment="1">
      <alignment horizontal="center"/>
    </xf>
    <xf numFmtId="43" fontId="27" fillId="0" borderId="19" xfId="0" applyNumberFormat="1" applyFont="1" applyBorder="1"/>
    <xf numFmtId="43" fontId="26" fillId="0" borderId="20" xfId="1" applyFont="1" applyBorder="1"/>
    <xf numFmtId="0" fontId="28" fillId="0" borderId="31" xfId="0" applyFont="1" applyBorder="1" applyAlignment="1">
      <alignment horizontal="center"/>
    </xf>
    <xf numFmtId="0" fontId="26" fillId="0" borderId="32" xfId="0" applyFont="1" applyBorder="1"/>
    <xf numFmtId="0" fontId="26" fillId="0" borderId="31" xfId="0" applyFont="1" applyBorder="1"/>
    <xf numFmtId="192" fontId="26" fillId="0" borderId="19" xfId="1" applyNumberFormat="1" applyFont="1" applyBorder="1"/>
    <xf numFmtId="0" fontId="25" fillId="0" borderId="31" xfId="0" applyFont="1" applyBorder="1"/>
    <xf numFmtId="0" fontId="26" fillId="0" borderId="33" xfId="0" applyFont="1" applyBorder="1"/>
    <xf numFmtId="0" fontId="26" fillId="0" borderId="34" xfId="0" applyFont="1" applyBorder="1"/>
    <xf numFmtId="0" fontId="27" fillId="0" borderId="36" xfId="0" applyFont="1" applyBorder="1" applyAlignment="1">
      <alignment horizontal="center"/>
    </xf>
    <xf numFmtId="192" fontId="25" fillId="0" borderId="35" xfId="1" applyNumberFormat="1" applyFont="1" applyBorder="1"/>
    <xf numFmtId="0" fontId="9" fillId="0" borderId="37" xfId="0" applyFont="1" applyBorder="1"/>
    <xf numFmtId="0" fontId="25" fillId="0" borderId="38" xfId="0" applyFont="1" applyBorder="1" applyAlignment="1">
      <alignment horizontal="center"/>
    </xf>
    <xf numFmtId="43" fontId="26" fillId="0" borderId="17" xfId="1" applyFont="1" applyBorder="1"/>
    <xf numFmtId="0" fontId="26" fillId="0" borderId="17" xfId="0" applyFont="1" applyBorder="1" applyAlignment="1">
      <alignment horizontal="center"/>
    </xf>
    <xf numFmtId="43" fontId="27" fillId="0" borderId="17" xfId="0" applyNumberFormat="1" applyFont="1" applyBorder="1"/>
    <xf numFmtId="43" fontId="26" fillId="0" borderId="18" xfId="1" applyFont="1" applyBorder="1"/>
    <xf numFmtId="0" fontId="28" fillId="0" borderId="39" xfId="0" applyFont="1" applyBorder="1" applyAlignment="1">
      <alignment horizontal="center"/>
    </xf>
    <xf numFmtId="0" fontId="25" fillId="0" borderId="40" xfId="0" applyFont="1" applyBorder="1"/>
    <xf numFmtId="0" fontId="26" fillId="0" borderId="41" xfId="0" applyFont="1" applyBorder="1"/>
    <xf numFmtId="0" fontId="26" fillId="0" borderId="42" xfId="0" applyFont="1" applyBorder="1"/>
    <xf numFmtId="43" fontId="26" fillId="0" borderId="21" xfId="1" applyFont="1" applyBorder="1"/>
    <xf numFmtId="0" fontId="25" fillId="0" borderId="41" xfId="0" applyFont="1" applyBorder="1"/>
    <xf numFmtId="0" fontId="26" fillId="0" borderId="43" xfId="0" applyFont="1" applyBorder="1"/>
    <xf numFmtId="0" fontId="26" fillId="0" borderId="44" xfId="0" applyFont="1" applyBorder="1"/>
    <xf numFmtId="0" fontId="0" fillId="0" borderId="42" xfId="0" applyBorder="1"/>
    <xf numFmtId="0" fontId="26" fillId="0" borderId="46" xfId="0" applyFont="1" applyBorder="1" applyAlignment="1">
      <alignment horizontal="center"/>
    </xf>
    <xf numFmtId="0" fontId="25" fillId="0" borderId="47" xfId="0" applyFont="1" applyBorder="1"/>
    <xf numFmtId="0" fontId="30" fillId="0" borderId="51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6" fillId="0" borderId="40" xfId="0" applyFont="1" applyBorder="1"/>
    <xf numFmtId="0" fontId="0" fillId="0" borderId="41" xfId="0" applyBorder="1"/>
    <xf numFmtId="192" fontId="26" fillId="0" borderId="34" xfId="1" applyNumberFormat="1" applyFont="1" applyBorder="1"/>
    <xf numFmtId="192" fontId="26" fillId="0" borderId="46" xfId="1" applyNumberFormat="1" applyFont="1" applyBorder="1"/>
    <xf numFmtId="43" fontId="9" fillId="0" borderId="21" xfId="1" applyFont="1" applyBorder="1"/>
    <xf numFmtId="0" fontId="9" fillId="0" borderId="19" xfId="0" applyFont="1" applyBorder="1" applyAlignment="1">
      <alignment horizontal="center"/>
    </xf>
    <xf numFmtId="43" fontId="9" fillId="0" borderId="21" xfId="0" applyNumberFormat="1" applyFont="1" applyBorder="1"/>
    <xf numFmtId="43" fontId="9" fillId="2" borderId="21" xfId="0" applyNumberFormat="1" applyFont="1" applyFill="1" applyBorder="1"/>
    <xf numFmtId="43" fontId="9" fillId="0" borderId="19" xfId="0" applyNumberFormat="1" applyFont="1" applyBorder="1"/>
    <xf numFmtId="0" fontId="9" fillId="0" borderId="46" xfId="0" applyFont="1" applyBorder="1" applyAlignment="1">
      <alignment horizontal="center"/>
    </xf>
    <xf numFmtId="43" fontId="9" fillId="2" borderId="19" xfId="0" applyNumberFormat="1" applyFont="1" applyFill="1" applyBorder="1"/>
    <xf numFmtId="43" fontId="9" fillId="2" borderId="21" xfId="1" applyFont="1" applyFill="1" applyBorder="1"/>
    <xf numFmtId="43" fontId="10" fillId="5" borderId="29" xfId="0" applyNumberFormat="1" applyFont="1" applyFill="1" applyBorder="1"/>
    <xf numFmtId="191" fontId="11" fillId="0" borderId="29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43" fontId="11" fillId="0" borderId="0" xfId="0" applyNumberFormat="1" applyFont="1" applyFill="1" applyBorder="1" applyAlignment="1"/>
    <xf numFmtId="43" fontId="11" fillId="0" borderId="23" xfId="0" applyNumberFormat="1" applyFont="1" applyFill="1" applyBorder="1" applyAlignment="1"/>
    <xf numFmtId="43" fontId="11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43" fontId="25" fillId="0" borderId="45" xfId="1" applyNumberFormat="1" applyFont="1" applyBorder="1"/>
    <xf numFmtId="43" fontId="25" fillId="0" borderId="20" xfId="1" applyNumberFormat="1" applyFont="1" applyBorder="1"/>
    <xf numFmtId="0" fontId="10" fillId="0" borderId="29" xfId="0" applyFont="1" applyBorder="1" applyAlignment="1">
      <alignment horizontal="left"/>
    </xf>
    <xf numFmtId="4" fontId="10" fillId="10" borderId="29" xfId="0" applyNumberFormat="1" applyFont="1" applyFill="1" applyBorder="1" applyAlignment="1">
      <alignment horizontal="center"/>
    </xf>
    <xf numFmtId="0" fontId="34" fillId="0" borderId="0" xfId="0" applyFont="1"/>
    <xf numFmtId="4" fontId="34" fillId="0" borderId="0" xfId="0" applyNumberFormat="1" applyFont="1"/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11" fillId="0" borderId="0" xfId="5" applyFont="1" applyAlignment="1">
      <alignment horizontal="left" vertical="center"/>
    </xf>
    <xf numFmtId="0" fontId="7" fillId="0" borderId="0" xfId="5" applyFont="1" applyAlignment="1">
      <alignment horizontal="left" vertical="center"/>
    </xf>
    <xf numFmtId="0" fontId="10" fillId="0" borderId="0" xfId="0" applyFont="1"/>
    <xf numFmtId="0" fontId="3" fillId="0" borderId="0" xfId="2" applyFont="1"/>
    <xf numFmtId="0" fontId="7" fillId="0" borderId="0" xfId="2" applyFont="1" applyBorder="1"/>
    <xf numFmtId="0" fontId="11" fillId="0" borderId="0" xfId="2" applyFont="1" applyBorder="1"/>
    <xf numFmtId="0" fontId="35" fillId="0" borderId="0" xfId="2" applyFont="1" applyFill="1" applyBorder="1" applyAlignment="1">
      <alignment horizontal="center"/>
    </xf>
    <xf numFmtId="0" fontId="11" fillId="0" borderId="0" xfId="0" applyFont="1" applyBorder="1"/>
    <xf numFmtId="4" fontId="11" fillId="0" borderId="0" xfId="2" applyNumberFormat="1" applyFont="1" applyFill="1" applyBorder="1" applyAlignment="1">
      <alignment horizontal="center"/>
    </xf>
    <xf numFmtId="4" fontId="11" fillId="0" borderId="0" xfId="2" applyNumberFormat="1" applyFont="1" applyFill="1" applyBorder="1" applyAlignment="1">
      <alignment horizontal="left"/>
    </xf>
    <xf numFmtId="4" fontId="11" fillId="0" borderId="0" xfId="2" applyNumberFormat="1" applyFont="1" applyBorder="1"/>
    <xf numFmtId="4" fontId="11" fillId="0" borderId="0" xfId="0" applyNumberFormat="1" applyFont="1" applyBorder="1"/>
    <xf numFmtId="4" fontId="11" fillId="0" borderId="0" xfId="2" applyNumberFormat="1" applyFont="1" applyFill="1" applyBorder="1" applyAlignment="1"/>
    <xf numFmtId="4" fontId="11" fillId="0" borderId="0" xfId="2" applyNumberFormat="1" applyFont="1" applyBorder="1" applyAlignment="1">
      <alignment horizontal="center"/>
    </xf>
    <xf numFmtId="4" fontId="11" fillId="0" borderId="0" xfId="7" applyNumberFormat="1" applyFont="1" applyBorder="1" applyAlignment="1">
      <alignment horizontal="center"/>
    </xf>
    <xf numFmtId="4" fontId="11" fillId="0" borderId="0" xfId="2" applyNumberFormat="1" applyFont="1" applyFill="1" applyBorder="1"/>
    <xf numFmtId="4" fontId="11" fillId="0" borderId="0" xfId="2" applyNumberFormat="1" applyFont="1" applyBorder="1" applyAlignment="1"/>
    <xf numFmtId="4" fontId="11" fillId="0" borderId="0" xfId="0" applyNumberFormat="1" applyFont="1" applyFill="1" applyBorder="1" applyAlignment="1">
      <alignment horizontal="center"/>
    </xf>
    <xf numFmtId="4" fontId="35" fillId="0" borderId="0" xfId="2" applyNumberFormat="1" applyFont="1" applyBorder="1" applyAlignment="1">
      <alignment horizontal="center"/>
    </xf>
    <xf numFmtId="4" fontId="11" fillId="0" borderId="0" xfId="1" applyNumberFormat="1" applyFont="1" applyFill="1" applyBorder="1" applyAlignment="1">
      <alignment horizontal="center"/>
    </xf>
    <xf numFmtId="4" fontId="11" fillId="0" borderId="0" xfId="1" applyNumberFormat="1" applyFont="1" applyFill="1" applyBorder="1" applyAlignment="1"/>
    <xf numFmtId="4" fontId="11" fillId="2" borderId="0" xfId="2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4" fontId="11" fillId="0" borderId="0" xfId="0" applyNumberFormat="1" applyFont="1" applyFill="1" applyBorder="1"/>
    <xf numFmtId="43" fontId="11" fillId="0" borderId="0" xfId="0" applyNumberFormat="1" applyFont="1" applyBorder="1"/>
    <xf numFmtId="43" fontId="3" fillId="11" borderId="0" xfId="0" applyNumberFormat="1" applyFont="1" applyFill="1"/>
    <xf numFmtId="43" fontId="18" fillId="11" borderId="0" xfId="1" applyNumberFormat="1" applyFont="1" applyFill="1" applyBorder="1"/>
    <xf numFmtId="43" fontId="7" fillId="0" borderId="0" xfId="0" applyNumberFormat="1" applyFont="1" applyBorder="1"/>
    <xf numFmtId="43" fontId="3" fillId="0" borderId="0" xfId="0" applyNumberFormat="1" applyFont="1"/>
    <xf numFmtId="43" fontId="7" fillId="0" borderId="0" xfId="0" applyNumberFormat="1" applyFont="1"/>
    <xf numFmtId="43" fontId="11" fillId="0" borderId="10" xfId="0" applyNumberFormat="1" applyFont="1" applyBorder="1"/>
    <xf numFmtId="43" fontId="11" fillId="0" borderId="0" xfId="0" applyNumberFormat="1" applyFont="1"/>
    <xf numFmtId="0" fontId="7" fillId="0" borderId="0" xfId="2" applyFont="1"/>
    <xf numFmtId="0" fontId="11" fillId="0" borderId="0" xfId="2" applyFont="1"/>
    <xf numFmtId="43" fontId="11" fillId="0" borderId="0" xfId="2" applyNumberFormat="1" applyFont="1"/>
    <xf numFmtId="4" fontId="11" fillId="0" borderId="0" xfId="2" applyNumberFormat="1" applyFont="1"/>
    <xf numFmtId="4" fontId="11" fillId="0" borderId="6" xfId="2" applyNumberFormat="1" applyFont="1" applyBorder="1"/>
    <xf numFmtId="4" fontId="11" fillId="0" borderId="0" xfId="2" applyNumberFormat="1" applyFont="1" applyAlignment="1">
      <alignment horizontal="right"/>
    </xf>
    <xf numFmtId="0" fontId="10" fillId="0" borderId="6" xfId="0" applyFont="1" applyBorder="1"/>
    <xf numFmtId="0" fontId="11" fillId="0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33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shrinkToFit="1"/>
    </xf>
    <xf numFmtId="43" fontId="11" fillId="0" borderId="0" xfId="0" applyNumberFormat="1" applyFont="1" applyFill="1" applyBorder="1"/>
    <xf numFmtId="0" fontId="10" fillId="0" borderId="0" xfId="0" applyFont="1" applyBorder="1" applyAlignment="1">
      <alignment horizontal="center" shrinkToFi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91" fontId="10" fillId="0" borderId="0" xfId="0" applyNumberFormat="1" applyFont="1" applyFill="1" applyBorder="1" applyAlignment="1">
      <alignment horizontal="center"/>
    </xf>
    <xf numFmtId="191" fontId="11" fillId="0" borderId="0" xfId="0" applyNumberFormat="1" applyFont="1" applyFill="1" applyBorder="1"/>
    <xf numFmtId="191" fontId="10" fillId="0" borderId="0" xfId="0" applyNumberFormat="1" applyFont="1" applyFill="1" applyBorder="1"/>
    <xf numFmtId="0" fontId="0" fillId="0" borderId="0" xfId="0" applyFill="1"/>
    <xf numFmtId="0" fontId="11" fillId="0" borderId="0" xfId="0" applyFont="1" applyFill="1" applyBorder="1" applyAlignment="1">
      <alignment vertical="center"/>
    </xf>
    <xf numFmtId="43" fontId="11" fillId="0" borderId="0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right" vertical="center"/>
    </xf>
    <xf numFmtId="43" fontId="11" fillId="0" borderId="2" xfId="0" applyNumberFormat="1" applyFont="1" applyFill="1" applyBorder="1" applyAlignment="1">
      <alignment horizontal="right" vertical="center"/>
    </xf>
    <xf numFmtId="43" fontId="7" fillId="0" borderId="0" xfId="1" applyNumberFormat="1" applyFont="1" applyFill="1" applyAlignment="1">
      <alignment horizontal="right"/>
    </xf>
    <xf numFmtId="43" fontId="7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/>
    <xf numFmtId="43" fontId="11" fillId="0" borderId="12" xfId="0" applyNumberFormat="1" applyFont="1" applyFill="1" applyBorder="1" applyAlignment="1">
      <alignment horizontal="right" vertical="center"/>
    </xf>
    <xf numFmtId="43" fontId="11" fillId="0" borderId="13" xfId="0" applyNumberFormat="1" applyFont="1" applyFill="1" applyBorder="1" applyAlignment="1">
      <alignment horizontal="right" vertical="center"/>
    </xf>
    <xf numFmtId="43" fontId="11" fillId="0" borderId="0" xfId="1" applyFont="1" applyFill="1"/>
    <xf numFmtId="3" fontId="11" fillId="0" borderId="0" xfId="0" applyNumberFormat="1" applyFont="1" applyFill="1" applyBorder="1" applyAlignment="1">
      <alignment horizontal="center" vertical="center"/>
    </xf>
    <xf numFmtId="188" fontId="11" fillId="0" borderId="12" xfId="0" applyNumberFormat="1" applyFont="1" applyFill="1" applyBorder="1" applyAlignment="1">
      <alignment horizontal="right" vertical="center"/>
    </xf>
    <xf numFmtId="188" fontId="11" fillId="0" borderId="13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/>
    </xf>
    <xf numFmtId="0" fontId="11" fillId="0" borderId="0" xfId="6" applyFont="1" applyFill="1" applyAlignment="1"/>
    <xf numFmtId="0" fontId="11" fillId="0" borderId="0" xfId="6" applyFont="1" applyFill="1"/>
    <xf numFmtId="0" fontId="7" fillId="0" borderId="0" xfId="0" applyFont="1" applyFill="1"/>
    <xf numFmtId="43" fontId="11" fillId="0" borderId="15" xfId="0" applyNumberFormat="1" applyFont="1" applyFill="1" applyBorder="1" applyAlignment="1">
      <alignment horizontal="right" vertical="center"/>
    </xf>
    <xf numFmtId="43" fontId="10" fillId="0" borderId="16" xfId="0" applyNumberFormat="1" applyFont="1" applyFill="1" applyBorder="1" applyAlignment="1">
      <alignment horizontal="right"/>
    </xf>
    <xf numFmtId="43" fontId="7" fillId="0" borderId="14" xfId="1" applyFont="1" applyFill="1" applyBorder="1" applyAlignment="1">
      <alignment vertical="center"/>
    </xf>
    <xf numFmtId="43" fontId="7" fillId="0" borderId="13" xfId="1" applyFont="1" applyFill="1" applyBorder="1" applyAlignment="1"/>
    <xf numFmtId="43" fontId="11" fillId="0" borderId="0" xfId="0" applyNumberFormat="1" applyFont="1" applyFill="1"/>
    <xf numFmtId="43" fontId="11" fillId="2" borderId="0" xfId="0" applyNumberFormat="1" applyFont="1" applyFill="1"/>
    <xf numFmtId="193" fontId="11" fillId="0" borderId="0" xfId="0" applyNumberFormat="1" applyFont="1" applyFill="1" applyBorder="1"/>
    <xf numFmtId="43" fontId="11" fillId="0" borderId="6" xfId="0" applyNumberFormat="1" applyFont="1" applyFill="1" applyBorder="1"/>
    <xf numFmtId="43" fontId="11" fillId="0" borderId="23" xfId="0" applyNumberFormat="1" applyFont="1" applyFill="1" applyBorder="1"/>
    <xf numFmtId="187" fontId="11" fillId="0" borderId="0" xfId="1" applyNumberFormat="1" applyFont="1" applyFill="1" applyBorder="1" applyAlignment="1"/>
    <xf numFmtId="2" fontId="11" fillId="0" borderId="0" xfId="2" applyNumberFormat="1" applyFont="1" applyFill="1" applyBorder="1" applyAlignment="1">
      <alignment horizontal="center"/>
    </xf>
    <xf numFmtId="43" fontId="11" fillId="0" borderId="24" xfId="0" applyNumberFormat="1" applyFont="1" applyFill="1" applyBorder="1"/>
    <xf numFmtId="43" fontId="7" fillId="0" borderId="0" xfId="0" applyNumberFormat="1" applyFont="1" applyFill="1" applyBorder="1" applyAlignment="1"/>
    <xf numFmtId="0" fontId="11" fillId="0" borderId="0" xfId="0" applyFont="1" applyAlignment="1">
      <alignment horizontal="right"/>
    </xf>
    <xf numFmtId="43" fontId="38" fillId="0" borderId="0" xfId="0" applyNumberFormat="1" applyFont="1"/>
    <xf numFmtId="43" fontId="7" fillId="0" borderId="0" xfId="0" applyNumberFormat="1" applyFont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3" fontId="39" fillId="0" borderId="0" xfId="0" applyNumberFormat="1" applyFont="1"/>
    <xf numFmtId="4" fontId="11" fillId="0" borderId="6" xfId="0" applyNumberFormat="1" applyFont="1" applyFill="1" applyBorder="1"/>
    <xf numFmtId="4" fontId="11" fillId="0" borderId="0" xfId="0" applyNumberFormat="1" applyFont="1" applyFill="1" applyAlignment="1">
      <alignment horizontal="center"/>
    </xf>
    <xf numFmtId="4" fontId="38" fillId="0" borderId="0" xfId="0" applyNumberFormat="1" applyFont="1"/>
    <xf numFmtId="4" fontId="11" fillId="0" borderId="24" xfId="0" applyNumberFormat="1" applyFont="1" applyFill="1" applyBorder="1"/>
    <xf numFmtId="43" fontId="38" fillId="0" borderId="0" xfId="0" applyNumberFormat="1" applyFont="1" applyBorder="1"/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0" fontId="11" fillId="3" borderId="1" xfId="0" applyFont="1" applyFill="1" applyBorder="1"/>
    <xf numFmtId="0" fontId="11" fillId="3" borderId="9" xfId="0" applyFont="1" applyFill="1" applyBorder="1"/>
    <xf numFmtId="0" fontId="40" fillId="3" borderId="29" xfId="0" applyFont="1" applyFill="1" applyBorder="1"/>
    <xf numFmtId="4" fontId="38" fillId="0" borderId="0" xfId="0" applyNumberFormat="1" applyFont="1" applyFill="1"/>
    <xf numFmtId="43" fontId="11" fillId="0" borderId="0" xfId="0" applyNumberFormat="1" applyFont="1" applyFill="1" applyAlignment="1">
      <alignment horizontal="center"/>
    </xf>
    <xf numFmtId="43" fontId="11" fillId="2" borderId="0" xfId="0" applyNumberFormat="1" applyFont="1" applyFill="1" applyAlignment="1">
      <alignment horizontal="center"/>
    </xf>
    <xf numFmtId="43" fontId="11" fillId="0" borderId="0" xfId="0" applyNumberFormat="1" applyFont="1" applyFill="1" applyAlignment="1">
      <alignment horizontal="left"/>
    </xf>
    <xf numFmtId="43" fontId="39" fillId="0" borderId="0" xfId="0" applyNumberFormat="1" applyFont="1" applyBorder="1"/>
    <xf numFmtId="43" fontId="7" fillId="0" borderId="0" xfId="0" applyNumberFormat="1" applyFont="1" applyFill="1" applyBorder="1"/>
    <xf numFmtId="43" fontId="7" fillId="0" borderId="0" xfId="0" applyNumberFormat="1" applyFont="1" applyFill="1"/>
    <xf numFmtId="43" fontId="7" fillId="11" borderId="0" xfId="0" applyNumberFormat="1" applyFont="1" applyFill="1"/>
    <xf numFmtId="43" fontId="11" fillId="0" borderId="0" xfId="0" applyNumberFormat="1" applyFont="1" applyAlignment="1">
      <alignment horizontal="center"/>
    </xf>
    <xf numFmtId="4" fontId="11" fillId="0" borderId="6" xfId="0" applyNumberFormat="1" applyFont="1" applyBorder="1"/>
    <xf numFmtId="4" fontId="11" fillId="0" borderId="24" xfId="0" applyNumberFormat="1" applyFont="1" applyBorder="1"/>
    <xf numFmtId="0" fontId="10" fillId="0" borderId="0" xfId="0" applyFont="1" applyAlignment="1">
      <alignment horizontal="left" vertical="center"/>
    </xf>
    <xf numFmtId="0" fontId="10" fillId="0" borderId="0" xfId="0" applyFont="1"/>
    <xf numFmtId="49" fontId="11" fillId="0" borderId="0" xfId="3" applyNumberFormat="1" applyFont="1" applyAlignment="1">
      <alignment horizontal="left"/>
    </xf>
    <xf numFmtId="0" fontId="10" fillId="9" borderId="26" xfId="0" applyFont="1" applyFill="1" applyBorder="1" applyAlignment="1">
      <alignment horizontal="right" vertical="center" wrapText="1"/>
    </xf>
    <xf numFmtId="0" fontId="10" fillId="8" borderId="26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horizontal="center"/>
    </xf>
    <xf numFmtId="0" fontId="0" fillId="0" borderId="0" xfId="0" applyFont="1"/>
    <xf numFmtId="0" fontId="44" fillId="0" borderId="0" xfId="0" applyFont="1"/>
    <xf numFmtId="4" fontId="11" fillId="0" borderId="0" xfId="2" applyNumberFormat="1" applyFont="1" applyFill="1" applyBorder="1" applyAlignment="1">
      <alignment horizontal="center"/>
    </xf>
    <xf numFmtId="43" fontId="1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11" fillId="0" borderId="0" xfId="3" applyNumberFormat="1" applyFont="1" applyFill="1" applyAlignment="1">
      <alignment horizontal="left"/>
    </xf>
    <xf numFmtId="49" fontId="11" fillId="0" borderId="0" xfId="3" applyNumberFormat="1" applyFont="1" applyFill="1"/>
    <xf numFmtId="49" fontId="11" fillId="0" borderId="0" xfId="3" applyNumberFormat="1" applyFont="1" applyFill="1" applyAlignment="1"/>
    <xf numFmtId="0" fontId="10" fillId="0" borderId="0" xfId="0" applyFont="1" applyFill="1" applyAlignment="1">
      <alignment horizontal="left"/>
    </xf>
    <xf numFmtId="43" fontId="0" fillId="0" borderId="0" xfId="0" applyNumberFormat="1" applyFill="1" applyAlignment="1">
      <alignment horizontal="center" vertical="center"/>
    </xf>
    <xf numFmtId="0" fontId="45" fillId="0" borderId="0" xfId="0" applyFont="1" applyFill="1"/>
    <xf numFmtId="49" fontId="11" fillId="0" borderId="0" xfId="3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1" applyFont="1" applyFill="1" applyBorder="1" applyAlignment="1">
      <alignment vertical="center"/>
    </xf>
    <xf numFmtId="43" fontId="7" fillId="0" borderId="0" xfId="1" applyFont="1" applyFill="1" applyBorder="1" applyAlignment="1"/>
    <xf numFmtId="193" fontId="46" fillId="0" borderId="0" xfId="0" applyNumberFormat="1" applyFont="1" applyFill="1" applyBorder="1" applyAlignment="1"/>
    <xf numFmtId="15" fontId="11" fillId="0" borderId="0" xfId="0" applyNumberFormat="1" applyFont="1" applyFill="1"/>
    <xf numFmtId="43" fontId="7" fillId="0" borderId="0" xfId="0" applyNumberFormat="1" applyFont="1" applyFill="1" applyAlignment="1">
      <alignment vertical="center"/>
    </xf>
    <xf numFmtId="193" fontId="11" fillId="0" borderId="0" xfId="0" applyNumberFormat="1" applyFont="1" applyFill="1"/>
    <xf numFmtId="0" fontId="11" fillId="0" borderId="0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3" fontId="11" fillId="0" borderId="29" xfId="0" applyNumberFormat="1" applyFont="1" applyFill="1" applyBorder="1"/>
    <xf numFmtId="43" fontId="11" fillId="0" borderId="0" xfId="0" applyNumberFormat="1" applyFont="1" applyFill="1" applyAlignment="1"/>
    <xf numFmtId="0" fontId="11" fillId="0" borderId="0" xfId="2" applyFont="1" applyFill="1"/>
    <xf numFmtId="0" fontId="3" fillId="0" borderId="0" xfId="2" applyFont="1" applyFill="1"/>
    <xf numFmtId="188" fontId="11" fillId="0" borderId="0" xfId="0" applyNumberFormat="1" applyFont="1" applyFill="1" applyAlignment="1">
      <alignment horizontal="right"/>
    </xf>
    <xf numFmtId="194" fontId="11" fillId="0" borderId="0" xfId="0" applyNumberFormat="1" applyFont="1" applyFill="1"/>
    <xf numFmtId="193" fontId="11" fillId="0" borderId="6" xfId="0" applyNumberFormat="1" applyFont="1" applyFill="1" applyBorder="1"/>
    <xf numFmtId="193" fontId="11" fillId="0" borderId="23" xfId="0" applyNumberFormat="1" applyFont="1" applyFill="1" applyBorder="1"/>
    <xf numFmtId="4" fontId="37" fillId="0" borderId="12" xfId="0" applyNumberFormat="1" applyFont="1" applyFill="1" applyBorder="1" applyAlignment="1">
      <alignment horizontal="left"/>
    </xf>
    <xf numFmtId="4" fontId="37" fillId="0" borderId="13" xfId="0" applyNumberFormat="1" applyFont="1" applyFill="1" applyBorder="1" applyAlignment="1">
      <alignment horizontal="left"/>
    </xf>
    <xf numFmtId="0" fontId="37" fillId="0" borderId="0" xfId="0" applyFont="1" applyFill="1"/>
    <xf numFmtId="0" fontId="47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shrinkToFit="1"/>
    </xf>
    <xf numFmtId="0" fontId="10" fillId="0" borderId="8" xfId="0" applyFont="1" applyBorder="1" applyAlignment="1"/>
    <xf numFmtId="0" fontId="7" fillId="0" borderId="0" xfId="5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7" fillId="0" borderId="6" xfId="5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11" fillId="0" borderId="0" xfId="5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5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11" fillId="0" borderId="0" xfId="3" applyNumberFormat="1" applyFont="1" applyFill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1" fillId="0" borderId="0" xfId="3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43" fontId="11" fillId="0" borderId="0" xfId="0" applyNumberFormat="1" applyFont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/>
    <xf numFmtId="0" fontId="11" fillId="0" borderId="0" xfId="0" applyFont="1"/>
    <xf numFmtId="4" fontId="11" fillId="0" borderId="0" xfId="2" applyNumberFormat="1" applyFont="1" applyFill="1" applyBorder="1" applyAlignment="1">
      <alignment horizontal="center"/>
    </xf>
    <xf numFmtId="4" fontId="11" fillId="0" borderId="0" xfId="7" applyNumberFormat="1" applyFont="1" applyFill="1" applyBorder="1" applyAlignment="1">
      <alignment horizontal="center"/>
    </xf>
    <xf numFmtId="4" fontId="11" fillId="0" borderId="0" xfId="7" applyNumberFormat="1" applyFont="1" applyBorder="1" applyAlignment="1">
      <alignment horizontal="left"/>
    </xf>
    <xf numFmtId="4" fontId="11" fillId="0" borderId="0" xfId="2" applyNumberFormat="1" applyFont="1" applyFill="1" applyBorder="1" applyAlignment="1">
      <alignment horizontal="left"/>
    </xf>
    <xf numFmtId="43" fontId="7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43" fontId="11" fillId="0" borderId="58" xfId="0" applyNumberFormat="1" applyFont="1" applyFill="1" applyBorder="1" applyAlignment="1">
      <alignment horizontal="center" vertical="center"/>
    </xf>
    <xf numFmtId="43" fontId="11" fillId="0" borderId="42" xfId="0" applyNumberFormat="1" applyFont="1" applyFill="1" applyBorder="1" applyAlignment="1">
      <alignment horizontal="center" vertical="center"/>
    </xf>
    <xf numFmtId="43" fontId="11" fillId="0" borderId="37" xfId="0" applyNumberFormat="1" applyFont="1" applyFill="1" applyBorder="1" applyAlignment="1">
      <alignment horizontal="center" vertical="center"/>
    </xf>
    <xf numFmtId="43" fontId="11" fillId="0" borderId="55" xfId="0" applyNumberFormat="1" applyFont="1" applyFill="1" applyBorder="1" applyAlignment="1">
      <alignment horizontal="center"/>
    </xf>
    <xf numFmtId="43" fontId="11" fillId="0" borderId="56" xfId="0" applyNumberFormat="1" applyFont="1" applyFill="1" applyBorder="1" applyAlignment="1">
      <alignment horizontal="center"/>
    </xf>
    <xf numFmtId="43" fontId="11" fillId="0" borderId="5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2" applyFont="1" applyFill="1" applyBorder="1" applyAlignment="1">
      <alignment horizontal="left"/>
    </xf>
    <xf numFmtId="43" fontId="11" fillId="0" borderId="55" xfId="0" applyNumberFormat="1" applyFont="1" applyFill="1" applyBorder="1" applyAlignment="1">
      <alignment horizontal="center" vertical="center"/>
    </xf>
    <xf numFmtId="43" fontId="11" fillId="0" borderId="56" xfId="0" applyNumberFormat="1" applyFont="1" applyFill="1" applyBorder="1" applyAlignment="1">
      <alignment horizontal="center" vertical="center"/>
    </xf>
    <xf numFmtId="43" fontId="11" fillId="0" borderId="5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29" xfId="0" applyFont="1" applyBorder="1"/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8" fillId="0" borderId="0" xfId="11" applyNumberFormat="1" applyFont="1" applyFill="1" applyAlignment="1">
      <alignment horizontal="center" vertical="center"/>
    </xf>
    <xf numFmtId="4" fontId="37" fillId="0" borderId="12" xfId="0" applyNumberFormat="1" applyFont="1" applyBorder="1" applyAlignment="1">
      <alignment horizontal="left"/>
    </xf>
    <xf numFmtId="4" fontId="37" fillId="0" borderId="13" xfId="0" applyNumberFormat="1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43" fillId="0" borderId="0" xfId="0" applyFont="1" applyAlignment="1"/>
    <xf numFmtId="0" fontId="23" fillId="0" borderId="0" xfId="0" applyFont="1" applyAlignment="1">
      <alignment horizontal="right" vertical="center"/>
    </xf>
    <xf numFmtId="0" fontId="0" fillId="0" borderId="0" xfId="0" applyAlignment="1"/>
    <xf numFmtId="0" fontId="24" fillId="7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</cellXfs>
  <cellStyles count="14">
    <cellStyle name="Comma" xfId="1" builtinId="3"/>
    <cellStyle name="Comma 6" xfId="12"/>
    <cellStyle name="Hyperlink" xfId="13" builtinId="8"/>
    <cellStyle name="Normal" xfId="0" builtinId="0"/>
    <cellStyle name="Normal 2" xfId="8"/>
    <cellStyle name="Normal 5" xfId="9"/>
    <cellStyle name="เครื่องหมายจุลภาค 2" xfId="3"/>
    <cellStyle name="เครื่องหมายจุลภาค 2 11" xfId="4"/>
    <cellStyle name="เครื่องหมายจุลภาค 4" xfId="7"/>
    <cellStyle name="ปกติ 2" xfId="2"/>
    <cellStyle name="ปกติ 3 2" xfId="10"/>
    <cellStyle name="ปกติ_1_งานก่อสร้างทางและสะพาน" xfId="11"/>
    <cellStyle name="ปกติ_BOQ-BANG-NGA 2" xfId="5"/>
    <cellStyle name="ปกติ_ค่า Fบางนา" xfId="6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0000"/>
      <color rgb="FFFF9966"/>
      <color rgb="FFFFFF66"/>
      <color rgb="FFFFFF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221955</xdr:colOff>
      <xdr:row>8</xdr:row>
      <xdr:rowOff>444</xdr:rowOff>
    </xdr:from>
    <xdr:ext cx="184730" cy="928203"/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317955" y="2067369"/>
          <a:ext cx="184730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th-TH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57595</xdr:rowOff>
    </xdr:from>
    <xdr:ext cx="6581775" cy="418656"/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724470"/>
          <a:ext cx="6581775" cy="418656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รายการราคากลาง</a:t>
          </a:r>
        </a:p>
        <a:p>
          <a:pPr algn="ctr"/>
          <a:r>
            <a:rPr lang="th-TH" sz="4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โครงการ</a:t>
          </a:r>
        </a:p>
      </xdr:txBody>
    </xdr:sp>
    <xdr:clientData/>
  </xdr:oneCellAnchor>
  <xdr:oneCellAnchor>
    <xdr:from>
      <xdr:col>10</xdr:col>
      <xdr:colOff>221959</xdr:colOff>
      <xdr:row>5</xdr:row>
      <xdr:rowOff>105219</xdr:rowOff>
    </xdr:from>
    <xdr:ext cx="184730" cy="928203"/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317959" y="2067369"/>
          <a:ext cx="184730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th-TH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4</xdr:col>
      <xdr:colOff>85726</xdr:colOff>
      <xdr:row>0</xdr:row>
      <xdr:rowOff>161925</xdr:rowOff>
    </xdr:from>
    <xdr:to>
      <xdr:col>6</xdr:col>
      <xdr:colOff>514350</xdr:colOff>
      <xdr:row>3</xdr:row>
      <xdr:rowOff>268310</xdr:rowOff>
    </xdr:to>
    <xdr:pic>
      <xdr:nvPicPr>
        <xdr:cNvPr id="6" name="รูปภาพ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76"/>
        <a:stretch/>
      </xdr:blipFill>
      <xdr:spPr>
        <a:xfrm>
          <a:off x="2524126" y="161925"/>
          <a:ext cx="1647824" cy="1608160"/>
        </a:xfrm>
        <a:prstGeom prst="rect">
          <a:avLst/>
        </a:prstGeom>
      </xdr:spPr>
    </xdr:pic>
    <xdr:clientData/>
  </xdr:twoCellAnchor>
  <xdr:oneCellAnchor>
    <xdr:from>
      <xdr:col>10</xdr:col>
      <xdr:colOff>221955</xdr:colOff>
      <xdr:row>9</xdr:row>
      <xdr:rowOff>444</xdr:rowOff>
    </xdr:from>
    <xdr:ext cx="184730" cy="928203"/>
    <xdr:sp macro="" textlink="">
      <xdr:nvSpPr>
        <xdr:cNvPr id="7" name="สี่เหลี่ยมผืนผ้า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6317955" y="3791394"/>
          <a:ext cx="184730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th-TH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221955</xdr:colOff>
      <xdr:row>10</xdr:row>
      <xdr:rowOff>444</xdr:rowOff>
    </xdr:from>
    <xdr:ext cx="184730" cy="928203"/>
    <xdr:sp macro="" textlink="">
      <xdr:nvSpPr>
        <xdr:cNvPr id="8" name="สี่เหลี่ยมผืนผ้า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6317955" y="4267644"/>
          <a:ext cx="184730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th-TH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92935</xdr:colOff>
      <xdr:row>30</xdr:row>
      <xdr:rowOff>203840</xdr:rowOff>
    </xdr:from>
    <xdr:to>
      <xdr:col>22</xdr:col>
      <xdr:colOff>261017</xdr:colOff>
      <xdr:row>44</xdr:row>
      <xdr:rowOff>62142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80" t="13622" r="38566" b="6598"/>
        <a:stretch/>
      </xdr:blipFill>
      <xdr:spPr>
        <a:xfrm>
          <a:off x="11362401" y="8273334"/>
          <a:ext cx="4438278" cy="36576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304800</xdr:colOff>
      <xdr:row>48</xdr:row>
      <xdr:rowOff>0</xdr:rowOff>
    </xdr:to>
    <xdr:sp macro="" textlink="">
      <xdr:nvSpPr>
        <xdr:cNvPr id="6147" name="AutoShape 3" descr="ผลการค้นหารูปภาพสำหรับ คิดน้ำหนักเหล็กแผ่น">
          <a:extLst>
            <a:ext uri="{FF2B5EF4-FFF2-40B4-BE49-F238E27FC236}">
              <a16:creationId xmlns="" xmlns:a16="http://schemas.microsoft.com/office/drawing/2014/main" id="{00000000-0008-0000-02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11868150" y="1289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304800</xdr:colOff>
      <xdr:row>81</xdr:row>
      <xdr:rowOff>9525</xdr:rowOff>
    </xdr:to>
    <xdr:sp macro="" textlink="">
      <xdr:nvSpPr>
        <xdr:cNvPr id="6148" name="AutoShape 4" descr="ผลการค้นหารูปภาพสำหรับ คิดน้ำหนักเหล็กแผ่น">
          <a:extLst>
            <a:ext uri="{FF2B5EF4-FFF2-40B4-BE49-F238E27FC236}">
              <a16:creationId xmlns="" xmlns:a16="http://schemas.microsoft.com/office/drawing/2014/main" id="{00000000-0008-0000-02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11868150" y="1644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64214</xdr:colOff>
      <xdr:row>47</xdr:row>
      <xdr:rowOff>32107</xdr:rowOff>
    </xdr:from>
    <xdr:to>
      <xdr:col>20</xdr:col>
      <xdr:colOff>257485</xdr:colOff>
      <xdr:row>53</xdr:row>
      <xdr:rowOff>202059</xdr:rowOff>
    </xdr:to>
    <xdr:pic>
      <xdr:nvPicPr>
        <xdr:cNvPr id="5" name="Picture 4" descr="ผลการค้นหารูปภาพสำหรับ คิดน้ำหนักเหล็กแผ่น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3680" y="12703568"/>
          <a:ext cx="3243411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9</xdr:col>
      <xdr:colOff>558468</xdr:colOff>
      <xdr:row>32</xdr:row>
      <xdr:rowOff>114300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381875"/>
          <a:ext cx="6044868" cy="21812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0;&#3633;&#3609;&#3607;&#3638;&#3585;&#3591;&#3634;&#3609;&#3594;&#3656;&#3634;&#3591;&#3649;&#3617;&#3656;&#3611;&#3632;\&#3586;&#3657;&#3629;&#3610;&#3633;&#3597;&#3597;&#3633;&#3605;&#3636;64\&#3588;.&#3626;.&#3621;.%205.00&#3617;.(&#3586;&#3657;&#3634;&#3591;&#3629;&#3634;&#3588;&#3634;&#3619;&#3648;&#3629;&#3609;&#3585;&#3611;&#3619;&#3632;&#3626;&#3591;&#3588;&#3660;&#3617;.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9;&#3610;&#3605;.&#3649;&#3617;&#3656;&#3611;&#3632;\&#3611;&#3619;&#3632;&#3594;&#3640;&#3617;%20TOR&#3649;&#3621;&#3632;&#3605;&#3619;&#3623;&#3592;&#3591;&#3634;&#3609;\TOR%20&#3586;&#3657;&#3629;&#3610;&#3633;&#3597;&#3605;&#3636;62\&#3627;&#3617;&#3641;&#3656;&#3607;&#3637;%202\&#3606;&#3609;&#3609;%20&#3588;&#3626;&#3621;.&#3627;&#3617;&#3641;&#3656;&#3607;&#3637;&#3656;%202%20&#3657;&#3634;&#3609;&#3648;&#3617;&#3639;&#3629;&#3591;&#3607;&#3629;&#3591;\&#3606;&#3609;&#3609;%20&#3588;&#3626;&#3621;.&#3627;&#3617;&#3641;&#3656;&#3607;&#3637;&#3656;%202%20&#3610;&#3657;&#3634;&#3609;&#3648;&#3617;&#3639;&#3629;&#3591;&#3607;&#3629;&#35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0;&#3633;&#3609;&#3607;&#3638;&#3585;&#3591;&#3634;&#3609;&#3594;&#3656;&#3634;&#3591;&#3649;&#3617;&#3656;&#3611;&#3632;\&#3586;&#3657;&#3629;&#3610;&#3633;&#3597;&#3597;&#3633;&#3605;&#3636;64\&#3617;.10&#3586;&#3657;&#3634;&#3591;&#3629;&#3634;&#3588;&#3634;&#3619;&#3648;&#3629;&#3609;&#3585;&#3611;&#3619;&#3632;&#3626;&#3591;&#3588;&#3660;\&#3588;.&#3626;.&#3621;.%205.00&#3617;.(&#3586;&#3657;&#3634;&#3591;&#3629;&#3634;&#3588;&#3634;&#3619;&#3648;&#3629;&#3609;&#3585;&#3611;&#3619;&#3632;&#3626;&#3591;&#3588;&#3660;&#3617;.10)1507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ราคาต่อหน่วย"/>
      <sheetName val="สรุปประมาณการ"/>
      <sheetName val="ราคาวัสดุ"/>
      <sheetName val="ข้อมูลคอนกรีต"/>
      <sheetName val="ราคาพาณิชและสืบ"/>
      <sheetName val="มาจากราคาพาณิชย์No"/>
      <sheetName val="Copyราคาพานิชย์มาวา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รุปประมาณการ"/>
      <sheetName val="ราคาต่อหน่วย"/>
      <sheetName val="ราคาวัสดุ"/>
      <sheetName val="ข้อมูลคอนกรีต"/>
      <sheetName val="ราคาพาณิชและสืบ"/>
      <sheetName val="มาจากราคาพาณิชย์No"/>
    </sheetNames>
    <sheetDataSet>
      <sheetData sheetId="0"/>
      <sheetData sheetId="1"/>
      <sheetData sheetId="2"/>
      <sheetData sheetId="3"/>
      <sheetData sheetId="4"/>
      <sheetData sheetId="5">
        <row r="47">
          <cell r="D47">
            <v>39.25</v>
          </cell>
        </row>
      </sheetData>
      <sheetData sheetId="6">
        <row r="4">
          <cell r="B4">
            <v>1682.24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รุปประมาณการ"/>
      <sheetName val="ราคาต่อหน่วย"/>
      <sheetName val="ราคาวัสดุ"/>
      <sheetName val="ข้อมูลคอนกรีต"/>
      <sheetName val="ราคาพาณิชและสืบ"/>
      <sheetName val="มาจากราคาพาณิชย์No"/>
      <sheetName val="Copyราคาพานิชย์มาวาง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2018.69</v>
          </cell>
        </row>
      </sheetData>
      <sheetData sheetId="6">
        <row r="4">
          <cell r="B4">
            <v>1943.93</v>
          </cell>
        </row>
        <row r="8">
          <cell r="B8">
            <v>1981.31</v>
          </cell>
        </row>
        <row r="12">
          <cell r="B12">
            <v>2018.69</v>
          </cell>
        </row>
        <row r="16">
          <cell r="B16">
            <v>2056.0700000000002</v>
          </cell>
        </row>
        <row r="20">
          <cell r="B20">
            <v>2130.84</v>
          </cell>
        </row>
        <row r="24">
          <cell r="B24">
            <v>2177.5700000000002</v>
          </cell>
        </row>
        <row r="28">
          <cell r="B28">
            <v>2233.64</v>
          </cell>
        </row>
        <row r="32">
          <cell r="B32">
            <v>2299.0700000000002</v>
          </cell>
        </row>
        <row r="36">
          <cell r="B36">
            <v>1336.45</v>
          </cell>
        </row>
        <row r="40">
          <cell r="B40">
            <v>1373.83</v>
          </cell>
        </row>
        <row r="44">
          <cell r="B44">
            <v>1401.87</v>
          </cell>
        </row>
        <row r="48">
          <cell r="B48">
            <v>1448.6</v>
          </cell>
        </row>
        <row r="52">
          <cell r="B52">
            <v>1504.67</v>
          </cell>
        </row>
        <row r="56">
          <cell r="B56">
            <v>1560.75</v>
          </cell>
        </row>
        <row r="60">
          <cell r="B60">
            <v>1616.82</v>
          </cell>
        </row>
        <row r="64">
          <cell r="B64">
            <v>9.35</v>
          </cell>
        </row>
        <row r="68">
          <cell r="B68">
            <v>14.02</v>
          </cell>
        </row>
        <row r="72">
          <cell r="B72">
            <v>9.35</v>
          </cell>
        </row>
        <row r="76">
          <cell r="B76">
            <v>2.34</v>
          </cell>
        </row>
        <row r="80">
          <cell r="B80">
            <v>0.84</v>
          </cell>
        </row>
        <row r="84">
          <cell r="B84">
            <v>2056.0700000000002</v>
          </cell>
        </row>
        <row r="88">
          <cell r="B88">
            <v>3177.57</v>
          </cell>
        </row>
        <row r="92">
          <cell r="B92">
            <v>7850.47</v>
          </cell>
        </row>
        <row r="96">
          <cell r="B96">
            <v>10186.92</v>
          </cell>
        </row>
        <row r="100">
          <cell r="B100">
            <v>12953.27</v>
          </cell>
        </row>
        <row r="104">
          <cell r="B104">
            <v>313.08999999999997</v>
          </cell>
        </row>
        <row r="108">
          <cell r="B108">
            <v>420.56</v>
          </cell>
        </row>
        <row r="112">
          <cell r="B112">
            <v>233.64</v>
          </cell>
        </row>
        <row r="116">
          <cell r="B116">
            <v>275.7</v>
          </cell>
        </row>
        <row r="120">
          <cell r="B120">
            <v>22441.59</v>
          </cell>
        </row>
        <row r="124">
          <cell r="B124">
            <v>22075.7</v>
          </cell>
        </row>
        <row r="128">
          <cell r="B128">
            <v>25514.02</v>
          </cell>
        </row>
        <row r="132">
          <cell r="B132">
            <v>25514.02</v>
          </cell>
        </row>
        <row r="136">
          <cell r="B136">
            <v>25514.02</v>
          </cell>
        </row>
        <row r="140">
          <cell r="B140">
            <v>21540.66</v>
          </cell>
        </row>
        <row r="144">
          <cell r="B144">
            <v>25514.02</v>
          </cell>
        </row>
        <row r="148">
          <cell r="B148">
            <v>25514.02</v>
          </cell>
        </row>
        <row r="152">
          <cell r="B152">
            <v>25514.02</v>
          </cell>
        </row>
        <row r="156">
          <cell r="B156">
            <v>39.25</v>
          </cell>
        </row>
        <row r="160">
          <cell r="B160">
            <v>471.03</v>
          </cell>
        </row>
        <row r="164">
          <cell r="B164">
            <v>596.26</v>
          </cell>
        </row>
        <row r="168">
          <cell r="B168">
            <v>869.16</v>
          </cell>
        </row>
        <row r="172">
          <cell r="B172">
            <v>1331.78</v>
          </cell>
        </row>
        <row r="176">
          <cell r="B176">
            <v>1824.3</v>
          </cell>
        </row>
        <row r="180">
          <cell r="B180">
            <v>787.85</v>
          </cell>
        </row>
        <row r="184">
          <cell r="B184">
            <v>712.15</v>
          </cell>
        </row>
        <row r="188">
          <cell r="B188">
            <v>1030.8399999999999</v>
          </cell>
        </row>
        <row r="192">
          <cell r="B192">
            <v>772.9</v>
          </cell>
        </row>
        <row r="196">
          <cell r="B196">
            <v>1106.54</v>
          </cell>
        </row>
        <row r="200">
          <cell r="B200">
            <v>518.69000000000005</v>
          </cell>
        </row>
        <row r="204">
          <cell r="B204">
            <v>648.6</v>
          </cell>
        </row>
        <row r="208">
          <cell r="B208">
            <v>874.77</v>
          </cell>
        </row>
        <row r="212">
          <cell r="B212">
            <v>1069.1600000000001</v>
          </cell>
        </row>
        <row r="216">
          <cell r="B216">
            <v>626.16999999999996</v>
          </cell>
        </row>
        <row r="220">
          <cell r="B220">
            <v>178.5</v>
          </cell>
        </row>
        <row r="224">
          <cell r="B224">
            <v>207.01</v>
          </cell>
        </row>
        <row r="228">
          <cell r="B228">
            <v>417.29</v>
          </cell>
        </row>
        <row r="232">
          <cell r="B232">
            <v>664.02</v>
          </cell>
        </row>
        <row r="236">
          <cell r="B236">
            <v>973.37</v>
          </cell>
        </row>
        <row r="240">
          <cell r="B240">
            <v>398.14</v>
          </cell>
        </row>
        <row r="244">
          <cell r="B244">
            <v>521.97</v>
          </cell>
        </row>
        <row r="248">
          <cell r="B248">
            <v>757.01</v>
          </cell>
        </row>
        <row r="252">
          <cell r="B252">
            <v>1467.29</v>
          </cell>
        </row>
        <row r="256">
          <cell r="B256">
            <v>1668.22</v>
          </cell>
        </row>
        <row r="260">
          <cell r="B260">
            <v>2355.14</v>
          </cell>
        </row>
        <row r="264">
          <cell r="B264">
            <v>2963.55</v>
          </cell>
        </row>
        <row r="268">
          <cell r="B268">
            <v>3925.23</v>
          </cell>
        </row>
        <row r="272">
          <cell r="B272">
            <v>5789.72</v>
          </cell>
        </row>
        <row r="276">
          <cell r="B276">
            <v>14.49</v>
          </cell>
        </row>
        <row r="280">
          <cell r="B280">
            <v>18.690000000000001</v>
          </cell>
        </row>
        <row r="284">
          <cell r="B284">
            <v>28.04</v>
          </cell>
        </row>
        <row r="288">
          <cell r="B288">
            <v>16.82</v>
          </cell>
        </row>
        <row r="292">
          <cell r="B292">
            <v>19.16</v>
          </cell>
        </row>
        <row r="296">
          <cell r="B296">
            <v>31.78</v>
          </cell>
        </row>
        <row r="300">
          <cell r="B300">
            <v>24.3</v>
          </cell>
        </row>
        <row r="304">
          <cell r="B304">
            <v>35.520000000000003</v>
          </cell>
        </row>
        <row r="308">
          <cell r="B308">
            <v>57.95</v>
          </cell>
        </row>
        <row r="312">
          <cell r="B312">
            <v>59.5</v>
          </cell>
        </row>
        <row r="316">
          <cell r="B316">
            <v>72.27</v>
          </cell>
        </row>
        <row r="320">
          <cell r="B320">
            <v>112.77</v>
          </cell>
        </row>
        <row r="324">
          <cell r="B324">
            <v>147.19999999999999</v>
          </cell>
        </row>
        <row r="328">
          <cell r="B328">
            <v>186.92</v>
          </cell>
        </row>
        <row r="332">
          <cell r="B332">
            <v>285.05</v>
          </cell>
        </row>
        <row r="336">
          <cell r="B336">
            <v>463.09</v>
          </cell>
        </row>
        <row r="340">
          <cell r="B340">
            <v>650.94000000000005</v>
          </cell>
        </row>
        <row r="344">
          <cell r="B344">
            <v>1035.05</v>
          </cell>
        </row>
        <row r="348">
          <cell r="B348">
            <v>1570.09</v>
          </cell>
        </row>
        <row r="352">
          <cell r="B352">
            <v>2213.08</v>
          </cell>
        </row>
        <row r="356">
          <cell r="B356">
            <v>4.67</v>
          </cell>
        </row>
        <row r="360">
          <cell r="B360">
            <v>5.61</v>
          </cell>
        </row>
        <row r="364">
          <cell r="B364">
            <v>8.41</v>
          </cell>
        </row>
        <row r="368">
          <cell r="B368">
            <v>13.55</v>
          </cell>
        </row>
        <row r="372">
          <cell r="B372">
            <v>15.89</v>
          </cell>
        </row>
        <row r="376">
          <cell r="B376">
            <v>23.83</v>
          </cell>
        </row>
        <row r="380">
          <cell r="B380">
            <v>35.049999999999997</v>
          </cell>
        </row>
        <row r="384">
          <cell r="B384">
            <v>57.48</v>
          </cell>
        </row>
        <row r="388">
          <cell r="B388">
            <v>105.61</v>
          </cell>
        </row>
        <row r="392">
          <cell r="B392">
            <v>4.67</v>
          </cell>
        </row>
        <row r="396">
          <cell r="B396">
            <v>5.61</v>
          </cell>
        </row>
        <row r="400">
          <cell r="B400">
            <v>9.35</v>
          </cell>
        </row>
        <row r="404">
          <cell r="B404">
            <v>20.56</v>
          </cell>
        </row>
        <row r="408">
          <cell r="B408">
            <v>26.17</v>
          </cell>
        </row>
        <row r="412">
          <cell r="B412">
            <v>34.11</v>
          </cell>
        </row>
        <row r="416">
          <cell r="B416">
            <v>65.42</v>
          </cell>
        </row>
        <row r="420">
          <cell r="B420">
            <v>98.13</v>
          </cell>
        </row>
        <row r="424">
          <cell r="B424">
            <v>177.57</v>
          </cell>
        </row>
        <row r="428">
          <cell r="B428">
            <v>8.42</v>
          </cell>
        </row>
        <row r="432">
          <cell r="B432">
            <v>9.81</v>
          </cell>
        </row>
        <row r="436">
          <cell r="B436">
            <v>16.829999999999998</v>
          </cell>
        </row>
        <row r="440">
          <cell r="B440">
            <v>27.1</v>
          </cell>
        </row>
        <row r="444">
          <cell r="B444">
            <v>31.78</v>
          </cell>
        </row>
        <row r="448">
          <cell r="B448">
            <v>46.73</v>
          </cell>
        </row>
        <row r="452">
          <cell r="B452">
            <v>95.8</v>
          </cell>
        </row>
        <row r="456">
          <cell r="B456">
            <v>172.43</v>
          </cell>
        </row>
        <row r="460">
          <cell r="B460">
            <v>364.02</v>
          </cell>
        </row>
        <row r="464">
          <cell r="B464">
            <v>205.61</v>
          </cell>
        </row>
        <row r="468">
          <cell r="B468">
            <v>363.56</v>
          </cell>
        </row>
        <row r="472">
          <cell r="B472">
            <v>411.53</v>
          </cell>
        </row>
        <row r="476">
          <cell r="B476">
            <v>635.51</v>
          </cell>
        </row>
        <row r="480">
          <cell r="B480">
            <v>1448.6</v>
          </cell>
        </row>
        <row r="484">
          <cell r="B484">
            <v>1766.36</v>
          </cell>
        </row>
        <row r="488">
          <cell r="B488">
            <v>3271.03</v>
          </cell>
        </row>
        <row r="492">
          <cell r="B492">
            <v>5046.7299999999996</v>
          </cell>
        </row>
        <row r="496">
          <cell r="B496">
            <v>700.93</v>
          </cell>
        </row>
        <row r="500">
          <cell r="B500">
            <v>747.66</v>
          </cell>
        </row>
        <row r="504">
          <cell r="B504">
            <v>1028.04</v>
          </cell>
        </row>
        <row r="508">
          <cell r="B508">
            <v>1962.62</v>
          </cell>
        </row>
        <row r="512">
          <cell r="B512">
            <v>2794.39</v>
          </cell>
        </row>
        <row r="516">
          <cell r="B516">
            <v>3728.97</v>
          </cell>
        </row>
        <row r="520">
          <cell r="B520">
            <v>6355.14</v>
          </cell>
        </row>
        <row r="524">
          <cell r="B524">
            <v>112.15</v>
          </cell>
        </row>
        <row r="528">
          <cell r="B528">
            <v>186.92</v>
          </cell>
        </row>
        <row r="532">
          <cell r="B532">
            <v>373.83</v>
          </cell>
        </row>
        <row r="536">
          <cell r="B536">
            <v>1271.03</v>
          </cell>
        </row>
        <row r="540">
          <cell r="B540">
            <v>47.67</v>
          </cell>
        </row>
        <row r="544">
          <cell r="B544">
            <v>48.6</v>
          </cell>
        </row>
        <row r="548">
          <cell r="B548">
            <v>48.6</v>
          </cell>
        </row>
        <row r="552">
          <cell r="B552">
            <v>48.6</v>
          </cell>
        </row>
        <row r="556">
          <cell r="B556">
            <v>49.53</v>
          </cell>
        </row>
        <row r="560">
          <cell r="B560">
            <v>49.53</v>
          </cell>
        </row>
        <row r="564">
          <cell r="B564">
            <v>53.27</v>
          </cell>
        </row>
        <row r="568">
          <cell r="B568">
            <v>51.4</v>
          </cell>
        </row>
        <row r="572">
          <cell r="B572">
            <v>20.56</v>
          </cell>
        </row>
        <row r="576">
          <cell r="B576">
            <v>19.63</v>
          </cell>
        </row>
        <row r="580">
          <cell r="B580">
            <v>126.17</v>
          </cell>
        </row>
        <row r="584">
          <cell r="B584">
            <v>214.95</v>
          </cell>
        </row>
        <row r="588">
          <cell r="B588">
            <v>1432.71</v>
          </cell>
        </row>
        <row r="592">
          <cell r="B592">
            <v>1754.68</v>
          </cell>
        </row>
        <row r="596">
          <cell r="B596">
            <v>3494.86</v>
          </cell>
        </row>
        <row r="600">
          <cell r="B600">
            <v>6280.37</v>
          </cell>
        </row>
        <row r="604">
          <cell r="B604">
            <v>32.71</v>
          </cell>
        </row>
        <row r="608">
          <cell r="B608">
            <v>32.71</v>
          </cell>
        </row>
        <row r="612">
          <cell r="B612">
            <v>195.33</v>
          </cell>
        </row>
        <row r="616">
          <cell r="B616">
            <v>204.67</v>
          </cell>
        </row>
        <row r="620">
          <cell r="B620">
            <v>168.22</v>
          </cell>
        </row>
        <row r="624">
          <cell r="B624">
            <v>177.1</v>
          </cell>
        </row>
        <row r="628">
          <cell r="B628">
            <v>181.78</v>
          </cell>
        </row>
        <row r="632">
          <cell r="B632">
            <v>205.61</v>
          </cell>
        </row>
        <row r="636">
          <cell r="B636">
            <v>172.43</v>
          </cell>
        </row>
        <row r="640">
          <cell r="B640">
            <v>168.22</v>
          </cell>
        </row>
        <row r="644">
          <cell r="B644">
            <v>158.88</v>
          </cell>
        </row>
        <row r="648">
          <cell r="B648">
            <v>157.94</v>
          </cell>
        </row>
        <row r="652">
          <cell r="B652">
            <v>670</v>
          </cell>
        </row>
        <row r="656">
          <cell r="B656">
            <v>644.86</v>
          </cell>
        </row>
        <row r="660">
          <cell r="B660">
            <v>672.9</v>
          </cell>
        </row>
        <row r="664">
          <cell r="B664">
            <v>635.51</v>
          </cell>
        </row>
        <row r="668">
          <cell r="B668">
            <v>560</v>
          </cell>
        </row>
        <row r="672">
          <cell r="B672">
            <v>590</v>
          </cell>
        </row>
        <row r="676">
          <cell r="B676">
            <v>514.02</v>
          </cell>
        </row>
        <row r="680">
          <cell r="B680">
            <v>620</v>
          </cell>
        </row>
        <row r="684">
          <cell r="B684">
            <v>620</v>
          </cell>
        </row>
        <row r="688">
          <cell r="B688">
            <v>391.59</v>
          </cell>
        </row>
        <row r="692">
          <cell r="B692">
            <v>638.32000000000005</v>
          </cell>
        </row>
        <row r="696">
          <cell r="B696">
            <v>981.31</v>
          </cell>
        </row>
        <row r="700">
          <cell r="B700">
            <v>657.94</v>
          </cell>
        </row>
        <row r="704">
          <cell r="B704">
            <v>132.71</v>
          </cell>
        </row>
        <row r="708">
          <cell r="B708">
            <v>94.39</v>
          </cell>
        </row>
        <row r="712">
          <cell r="B712">
            <v>135.51</v>
          </cell>
        </row>
        <row r="716">
          <cell r="B716">
            <v>84.11</v>
          </cell>
        </row>
        <row r="720">
          <cell r="B720">
            <v>38.79</v>
          </cell>
        </row>
        <row r="724">
          <cell r="B724">
            <v>81.31</v>
          </cell>
        </row>
        <row r="728">
          <cell r="B728">
            <v>3.04</v>
          </cell>
        </row>
        <row r="732">
          <cell r="B732">
            <v>3.51</v>
          </cell>
        </row>
        <row r="736">
          <cell r="B736">
            <v>8.65</v>
          </cell>
        </row>
        <row r="740">
          <cell r="B740">
            <v>10.050000000000001</v>
          </cell>
        </row>
        <row r="744">
          <cell r="B744">
            <v>2336.4499999999998</v>
          </cell>
        </row>
        <row r="748">
          <cell r="B748">
            <v>1962.62</v>
          </cell>
        </row>
        <row r="752">
          <cell r="B752">
            <v>149.53</v>
          </cell>
        </row>
        <row r="756">
          <cell r="B756">
            <v>124.3</v>
          </cell>
        </row>
        <row r="760">
          <cell r="B760">
            <v>240.19</v>
          </cell>
        </row>
        <row r="764">
          <cell r="B764">
            <v>259.35000000000002</v>
          </cell>
        </row>
        <row r="768">
          <cell r="B768">
            <v>105.61</v>
          </cell>
        </row>
        <row r="772">
          <cell r="B772">
            <v>142.06</v>
          </cell>
        </row>
        <row r="776">
          <cell r="B776">
            <v>261.68</v>
          </cell>
        </row>
        <row r="780">
          <cell r="B780">
            <v>177.57</v>
          </cell>
        </row>
        <row r="784">
          <cell r="B784">
            <v>140.19</v>
          </cell>
        </row>
        <row r="788">
          <cell r="B788">
            <v>186.92</v>
          </cell>
        </row>
        <row r="792">
          <cell r="B792">
            <v>9803.74</v>
          </cell>
        </row>
        <row r="796">
          <cell r="B796">
            <v>1635.51</v>
          </cell>
        </row>
        <row r="800">
          <cell r="B800">
            <v>2168.23</v>
          </cell>
        </row>
        <row r="804">
          <cell r="B804">
            <v>654.21</v>
          </cell>
        </row>
        <row r="808">
          <cell r="B808">
            <v>1121.5</v>
          </cell>
        </row>
        <row r="812">
          <cell r="B812">
            <v>700.93</v>
          </cell>
        </row>
        <row r="816">
          <cell r="B816">
            <v>1028.04</v>
          </cell>
        </row>
        <row r="820">
          <cell r="B820">
            <v>34.11</v>
          </cell>
        </row>
        <row r="824">
          <cell r="B824">
            <v>34.11</v>
          </cell>
        </row>
        <row r="828">
          <cell r="B828">
            <v>83.18</v>
          </cell>
        </row>
        <row r="832">
          <cell r="B832">
            <v>107.48</v>
          </cell>
        </row>
        <row r="836">
          <cell r="B836">
            <v>15.42</v>
          </cell>
        </row>
        <row r="840">
          <cell r="B840">
            <v>48.29</v>
          </cell>
        </row>
        <row r="844">
          <cell r="B844">
            <v>46.73</v>
          </cell>
        </row>
        <row r="848">
          <cell r="B848">
            <v>26.17</v>
          </cell>
        </row>
        <row r="852">
          <cell r="B852">
            <v>23.36</v>
          </cell>
        </row>
        <row r="856">
          <cell r="B856">
            <v>109.82</v>
          </cell>
        </row>
        <row r="860">
          <cell r="B860">
            <v>1672.9</v>
          </cell>
        </row>
        <row r="864">
          <cell r="B864">
            <v>2242.9899999999998</v>
          </cell>
        </row>
        <row r="868">
          <cell r="B868">
            <v>822.43</v>
          </cell>
        </row>
        <row r="872">
          <cell r="B872">
            <v>1868.22</v>
          </cell>
        </row>
        <row r="876">
          <cell r="B876">
            <v>466.36</v>
          </cell>
        </row>
        <row r="880">
          <cell r="B880">
            <v>425.23</v>
          </cell>
        </row>
        <row r="884">
          <cell r="B884">
            <v>514.02</v>
          </cell>
        </row>
        <row r="888">
          <cell r="B888">
            <v>466.36</v>
          </cell>
        </row>
        <row r="892">
          <cell r="B892">
            <v>518.69000000000005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dexpr.moc.go.th/PRICE_PRESENT/Table_month_regionCsi.asp?Province_code=63&amp;list_year=2562&amp;list_month=05&amp;unit_code1=unit_code_N&amp;table_name=csi_price_north_web_avg&amp;unit_code1=unit_code_N&amp;nowp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view="pageBreakPreview" zoomScaleNormal="100" zoomScaleSheetLayoutView="100" workbookViewId="0">
      <selection activeCell="M15" sqref="M15"/>
    </sheetView>
  </sheetViews>
  <sheetFormatPr defaultRowHeight="23.25" x14ac:dyDescent="0.5"/>
  <sheetData>
    <row r="1" spans="1:26" ht="61.5" x14ac:dyDescent="0.75">
      <c r="A1" s="1"/>
      <c r="M1" s="355" t="s">
        <v>775</v>
      </c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spans="1:26" ht="27" x14ac:dyDescent="0.5">
      <c r="M2" s="355" t="s">
        <v>776</v>
      </c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</row>
    <row r="3" spans="1:26" ht="27" x14ac:dyDescent="0.5">
      <c r="M3" s="355" t="s">
        <v>777</v>
      </c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</row>
    <row r="7" spans="1:26" ht="69" x14ac:dyDescent="1.4">
      <c r="B7" s="2"/>
      <c r="M7" s="355" t="s">
        <v>775</v>
      </c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48"/>
      <c r="Z7" s="348"/>
    </row>
    <row r="8" spans="1:26" ht="51.75" customHeight="1" x14ac:dyDescent="0.9">
      <c r="A8" s="351" t="str">
        <f>สรุปราคากลาง!D3</f>
        <v>ก่อสร้างวางท่อ ค.ส.ล.พร้อมบ่อพัก หมู่ที่ 6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M8" s="355" t="s">
        <v>776</v>
      </c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48"/>
      <c r="Z8" s="348"/>
    </row>
    <row r="9" spans="1:26" ht="27" x14ac:dyDescent="0.55000000000000004">
      <c r="A9" s="349" t="str">
        <f>สรุปราคากลาง!D4</f>
        <v>วางค.ส.ล.Ø 0.60 ม. ยาววาง ท่อ 265.00 ม.และ ก่อสร้างบ่อพักจำนวน 14 บ่อ และขยายผิวจราจร 215.00 ตร.ม.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M9" s="355" t="s">
        <v>777</v>
      </c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48"/>
      <c r="Z9" s="348"/>
    </row>
    <row r="10" spans="1:26" ht="26.25" x14ac:dyDescent="0.55000000000000004">
      <c r="A10" s="349" t="str">
        <f>สรุปราคากลาง!D5</f>
        <v>พร้อมป้ายประชาสัมพันธ์โครงการ และ ป้ายโครงการฯ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</row>
    <row r="11" spans="1:26" ht="31.5" x14ac:dyDescent="0.65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</row>
    <row r="12" spans="1:26" ht="31.5" x14ac:dyDescent="0.65">
      <c r="A12" s="353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</row>
    <row r="13" spans="1:26" ht="27" x14ac:dyDescent="0.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</row>
    <row r="14" spans="1:26" x14ac:dyDescent="0.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26" ht="51.75" x14ac:dyDescent="1.05">
      <c r="A15" s="354" t="s">
        <v>790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</row>
    <row r="16" spans="1:26" ht="29.25" x14ac:dyDescent="0.6">
      <c r="A16" s="350" t="str">
        <f>สรุปราคากลาง!D6</f>
        <v>บริเวณถนนสายสัมพันธ์  หมู่ที่ 6  บ้านห้วยหินฝน ตำบลแม่ปะ  อำเภอแม่สอด  จังหวัดตาก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</row>
    <row r="17" spans="1:11" ht="39.75" x14ac:dyDescent="0.8">
      <c r="A17" s="168" t="s">
        <v>639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x14ac:dyDescent="0.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x14ac:dyDescent="0.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 x14ac:dyDescent="0.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x14ac:dyDescent="0.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x14ac:dyDescent="0.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x14ac:dyDescent="0.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 x14ac:dyDescent="0.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x14ac:dyDescent="0.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x14ac:dyDescent="0.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x14ac:dyDescent="0.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</sheetData>
  <mergeCells count="16">
    <mergeCell ref="M11:X11"/>
    <mergeCell ref="M12:X12"/>
    <mergeCell ref="M13:X13"/>
    <mergeCell ref="M1:X1"/>
    <mergeCell ref="M2:X2"/>
    <mergeCell ref="M3:X3"/>
    <mergeCell ref="M7:X7"/>
    <mergeCell ref="M8:X8"/>
    <mergeCell ref="M9:X9"/>
    <mergeCell ref="A9:K9"/>
    <mergeCell ref="A10:K10"/>
    <mergeCell ref="A16:K16"/>
    <mergeCell ref="A8:K8"/>
    <mergeCell ref="A11:K11"/>
    <mergeCell ref="A12:K12"/>
    <mergeCell ref="A15:K15"/>
  </mergeCells>
  <pageMargins left="0.6" right="0.31" top="0.49" bottom="0.31496062992125984" header="0.41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view="pageBreakPreview" zoomScaleNormal="100" zoomScaleSheetLayoutView="100" workbookViewId="0">
      <selection activeCell="K30" sqref="K30"/>
    </sheetView>
  </sheetViews>
  <sheetFormatPr defaultColWidth="9.140625" defaultRowHeight="24" x14ac:dyDescent="0.55000000000000004"/>
  <cols>
    <col min="1" max="1" width="5.42578125" style="182" customWidth="1"/>
    <col min="2" max="2" width="5" style="182" customWidth="1"/>
    <col min="3" max="3" width="11" style="182" customWidth="1"/>
    <col min="4" max="4" width="33" style="182" customWidth="1"/>
    <col min="5" max="5" width="6.7109375" style="182" customWidth="1"/>
    <col min="6" max="6" width="11.85546875" style="182" customWidth="1"/>
    <col min="7" max="8" width="13.7109375" style="182" customWidth="1"/>
    <col min="9" max="9" width="10" style="182" customWidth="1"/>
    <col min="10" max="10" width="15" style="182" customWidth="1"/>
    <col min="11" max="11" width="15.42578125" style="182" customWidth="1"/>
    <col min="12" max="12" width="9.5703125" style="182" customWidth="1"/>
    <col min="13" max="13" width="15.28515625" style="182" customWidth="1"/>
    <col min="14" max="16384" width="9.140625" style="182"/>
  </cols>
  <sheetData>
    <row r="1" spans="1:21" x14ac:dyDescent="0.55000000000000004">
      <c r="A1" s="3"/>
      <c r="B1" s="3"/>
      <c r="C1" s="3"/>
      <c r="D1" s="3"/>
      <c r="E1" s="3"/>
      <c r="F1" s="4"/>
      <c r="G1" s="3"/>
      <c r="H1" s="3"/>
      <c r="I1" s="3"/>
      <c r="J1" s="5" t="s">
        <v>17</v>
      </c>
      <c r="K1" s="6" t="s">
        <v>20</v>
      </c>
      <c r="N1" s="220"/>
      <c r="O1" s="220" t="s">
        <v>99</v>
      </c>
      <c r="P1" s="220"/>
      <c r="Q1" s="220"/>
      <c r="R1" s="220"/>
      <c r="S1" s="220"/>
      <c r="T1" s="220"/>
      <c r="U1" s="220"/>
    </row>
    <row r="2" spans="1:21" x14ac:dyDescent="0.55000000000000004">
      <c r="A2" s="385" t="s">
        <v>735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M2" s="220" t="s">
        <v>102</v>
      </c>
      <c r="N2" s="221">
        <v>279</v>
      </c>
      <c r="O2" s="182" t="s">
        <v>47</v>
      </c>
      <c r="P2" s="220"/>
      <c r="Q2" s="220"/>
      <c r="R2" s="220"/>
      <c r="S2" s="220"/>
      <c r="T2" s="220"/>
      <c r="U2" s="220"/>
    </row>
    <row r="3" spans="1:21" x14ac:dyDescent="0.55000000000000004">
      <c r="A3" s="181" t="s">
        <v>6</v>
      </c>
      <c r="B3" s="62"/>
      <c r="C3" s="180"/>
      <c r="D3" s="369" t="s">
        <v>778</v>
      </c>
      <c r="E3" s="370"/>
      <c r="F3" s="370"/>
      <c r="G3" s="370"/>
      <c r="H3" s="370"/>
      <c r="I3" s="370"/>
      <c r="J3" s="370"/>
      <c r="K3" s="370"/>
      <c r="M3" s="220" t="s">
        <v>100</v>
      </c>
      <c r="N3" s="222">
        <f>P3-P6</f>
        <v>253.8</v>
      </c>
      <c r="O3" s="182" t="s">
        <v>47</v>
      </c>
      <c r="P3" s="223">
        <f>N2-N5</f>
        <v>265</v>
      </c>
      <c r="Q3" s="220"/>
      <c r="R3" s="220"/>
      <c r="S3" s="220"/>
      <c r="T3" s="220"/>
      <c r="U3" s="220"/>
    </row>
    <row r="4" spans="1:21" x14ac:dyDescent="0.55000000000000004">
      <c r="A4" s="181" t="s">
        <v>50</v>
      </c>
      <c r="B4" s="180"/>
      <c r="C4" s="180"/>
      <c r="D4" s="369" t="s">
        <v>780</v>
      </c>
      <c r="E4" s="370"/>
      <c r="F4" s="370"/>
      <c r="G4" s="370"/>
      <c r="H4" s="370"/>
      <c r="I4" s="370"/>
      <c r="J4" s="370"/>
      <c r="K4" s="370"/>
      <c r="M4" s="224" t="s">
        <v>101</v>
      </c>
      <c r="N4" s="225">
        <v>0</v>
      </c>
      <c r="O4" s="182" t="s">
        <v>47</v>
      </c>
      <c r="P4" s="220"/>
      <c r="Q4" s="220"/>
      <c r="R4" s="220"/>
      <c r="S4" s="220"/>
      <c r="T4" s="220"/>
      <c r="U4" s="220"/>
    </row>
    <row r="5" spans="1:21" x14ac:dyDescent="0.55000000000000004">
      <c r="A5" s="181"/>
      <c r="B5" s="180"/>
      <c r="C5" s="180"/>
      <c r="D5" s="369" t="s">
        <v>779</v>
      </c>
      <c r="E5" s="369"/>
      <c r="F5" s="369"/>
      <c r="G5" s="369"/>
      <c r="H5" s="369"/>
      <c r="I5" s="369"/>
      <c r="J5" s="369"/>
      <c r="K5" s="369"/>
      <c r="L5" s="226"/>
      <c r="M5" s="227" t="s">
        <v>103</v>
      </c>
      <c r="N5" s="228">
        <v>14</v>
      </c>
      <c r="O5" s="220" t="s">
        <v>55</v>
      </c>
      <c r="P5" s="223">
        <v>0.8</v>
      </c>
      <c r="Q5" s="220"/>
      <c r="R5" s="220"/>
      <c r="S5" s="220"/>
      <c r="T5" s="220"/>
      <c r="U5" s="220"/>
    </row>
    <row r="6" spans="1:21" x14ac:dyDescent="0.55000000000000004">
      <c r="A6" s="181" t="s">
        <v>7</v>
      </c>
      <c r="B6" s="180"/>
      <c r="C6" s="180"/>
      <c r="D6" s="369" t="s">
        <v>781</v>
      </c>
      <c r="E6" s="370"/>
      <c r="F6" s="370"/>
      <c r="G6" s="370"/>
      <c r="H6" s="370"/>
      <c r="I6" s="370"/>
      <c r="J6" s="370"/>
      <c r="K6" s="370"/>
      <c r="L6" s="226"/>
      <c r="M6" s="229"/>
      <c r="N6" s="220"/>
      <c r="O6" s="220"/>
      <c r="P6" s="223">
        <f>N5*P5</f>
        <v>11.200000000000001</v>
      </c>
      <c r="Q6" s="220"/>
      <c r="R6" s="220"/>
      <c r="S6" s="220"/>
      <c r="T6" s="220"/>
      <c r="U6" s="220"/>
    </row>
    <row r="7" spans="1:21" x14ac:dyDescent="0.55000000000000004">
      <c r="A7" s="360" t="s">
        <v>8</v>
      </c>
      <c r="B7" s="361"/>
      <c r="C7" s="361"/>
      <c r="D7" s="369" t="s">
        <v>33</v>
      </c>
      <c r="E7" s="370"/>
      <c r="F7" s="370"/>
      <c r="G7" s="370"/>
      <c r="H7" s="370"/>
      <c r="I7" s="370"/>
      <c r="J7" s="370"/>
      <c r="K7" s="370"/>
      <c r="L7" s="226"/>
      <c r="M7" s="229"/>
      <c r="N7" s="220"/>
      <c r="O7" s="220"/>
      <c r="P7" s="356"/>
      <c r="Q7" s="357"/>
      <c r="R7" s="220"/>
      <c r="S7" s="220"/>
      <c r="T7" s="220"/>
      <c r="U7" s="220"/>
    </row>
    <row r="8" spans="1:21" x14ac:dyDescent="0.55000000000000004">
      <c r="A8" s="371" t="s">
        <v>9</v>
      </c>
      <c r="B8" s="371"/>
      <c r="C8" s="371"/>
      <c r="D8" s="38"/>
      <c r="E8" s="372"/>
      <c r="F8" s="372"/>
      <c r="G8" s="372"/>
      <c r="H8" s="39"/>
      <c r="I8" s="39"/>
      <c r="J8" s="40"/>
      <c r="K8" s="39"/>
    </row>
    <row r="9" spans="1:21" x14ac:dyDescent="0.55000000000000004">
      <c r="A9" s="362" t="s">
        <v>10</v>
      </c>
      <c r="B9" s="363"/>
      <c r="C9" s="363"/>
      <c r="D9" s="41" t="s">
        <v>733</v>
      </c>
      <c r="E9" s="42"/>
      <c r="F9" s="43"/>
      <c r="G9" s="42"/>
      <c r="H9" s="42" t="s">
        <v>640</v>
      </c>
      <c r="I9" s="42"/>
      <c r="J9" s="44"/>
      <c r="K9" s="180"/>
    </row>
    <row r="10" spans="1:21" x14ac:dyDescent="0.55000000000000004">
      <c r="A10" s="373" t="s">
        <v>5</v>
      </c>
      <c r="B10" s="375" t="s">
        <v>0</v>
      </c>
      <c r="C10" s="376"/>
      <c r="D10" s="377"/>
      <c r="E10" s="373" t="s">
        <v>2</v>
      </c>
      <c r="F10" s="45" t="s">
        <v>1</v>
      </c>
      <c r="G10" s="45" t="s">
        <v>12</v>
      </c>
      <c r="H10" s="45" t="s">
        <v>13</v>
      </c>
      <c r="I10" s="34" t="s">
        <v>15</v>
      </c>
      <c r="J10" s="46" t="s">
        <v>18</v>
      </c>
      <c r="K10" s="34" t="s">
        <v>3</v>
      </c>
    </row>
    <row r="11" spans="1:21" x14ac:dyDescent="0.55000000000000004">
      <c r="A11" s="374"/>
      <c r="B11" s="378"/>
      <c r="C11" s="379"/>
      <c r="D11" s="380"/>
      <c r="E11" s="374"/>
      <c r="F11" s="47" t="s">
        <v>11</v>
      </c>
      <c r="G11" s="47"/>
      <c r="H11" s="47" t="s">
        <v>14</v>
      </c>
      <c r="I11" s="48" t="s">
        <v>16</v>
      </c>
      <c r="J11" s="49" t="s">
        <v>19</v>
      </c>
      <c r="K11" s="48"/>
    </row>
    <row r="12" spans="1:21" x14ac:dyDescent="0.55000000000000004">
      <c r="A12" s="34">
        <v>1</v>
      </c>
      <c r="B12" s="364" t="s">
        <v>53</v>
      </c>
      <c r="C12" s="365"/>
      <c r="D12" s="366"/>
      <c r="E12" s="13"/>
      <c r="F12" s="14"/>
      <c r="G12" s="14"/>
      <c r="H12" s="14"/>
      <c r="I12" s="19"/>
      <c r="J12" s="15"/>
      <c r="K12" s="15"/>
    </row>
    <row r="13" spans="1:21" x14ac:dyDescent="0.55000000000000004">
      <c r="A13" s="8"/>
      <c r="B13" s="63">
        <v>1.1000000000000001</v>
      </c>
      <c r="C13" s="367" t="s">
        <v>122</v>
      </c>
      <c r="D13" s="368"/>
      <c r="E13" s="64" t="s">
        <v>47</v>
      </c>
      <c r="F13" s="16">
        <f>P3</f>
        <v>265</v>
      </c>
      <c r="G13" s="16">
        <f>ราคาต่อหน่วย!K21</f>
        <v>1192.3885333333333</v>
      </c>
      <c r="H13" s="16">
        <f>G13*F13</f>
        <v>315982.96133333334</v>
      </c>
      <c r="I13" s="20">
        <v>1.3056000000000001</v>
      </c>
      <c r="J13" s="17">
        <f>I13*G13</f>
        <v>1556.7824691200001</v>
      </c>
      <c r="K13" s="17">
        <f>J13*F13</f>
        <v>412547.35431680002</v>
      </c>
    </row>
    <row r="14" spans="1:21" x14ac:dyDescent="0.55000000000000004">
      <c r="A14" s="8"/>
      <c r="B14" s="63">
        <v>1.2</v>
      </c>
      <c r="C14" s="178" t="s">
        <v>70</v>
      </c>
      <c r="D14" s="179"/>
      <c r="E14" s="64" t="s">
        <v>47</v>
      </c>
      <c r="F14" s="18">
        <f>P3</f>
        <v>265</v>
      </c>
      <c r="G14" s="18">
        <f>ราคาต่อหน่วย!K28</f>
        <v>314.56055000000003</v>
      </c>
      <c r="H14" s="16">
        <f t="shared" ref="H14" si="0">G14*F14</f>
        <v>83358.545750000005</v>
      </c>
      <c r="I14" s="20">
        <f>I13</f>
        <v>1.3056000000000001</v>
      </c>
      <c r="J14" s="17">
        <f t="shared" ref="J14" si="1">I14*G14</f>
        <v>410.6902540800001</v>
      </c>
      <c r="K14" s="17">
        <f>J14*F14</f>
        <v>108832.91733120002</v>
      </c>
    </row>
    <row r="15" spans="1:21" x14ac:dyDescent="0.55000000000000004">
      <c r="A15" s="35">
        <v>2</v>
      </c>
      <c r="B15" s="175" t="s">
        <v>54</v>
      </c>
      <c r="C15" s="176"/>
      <c r="D15" s="177"/>
      <c r="E15" s="56"/>
      <c r="F15" s="18"/>
      <c r="G15" s="18"/>
      <c r="H15" s="18"/>
      <c r="I15" s="21"/>
      <c r="J15" s="18"/>
      <c r="K15" s="18"/>
    </row>
    <row r="16" spans="1:21" x14ac:dyDescent="0.55000000000000004">
      <c r="A16" s="9"/>
      <c r="B16" s="37">
        <v>2.1</v>
      </c>
      <c r="C16" s="11" t="s">
        <v>637</v>
      </c>
      <c r="D16" s="12"/>
      <c r="E16" s="56" t="s">
        <v>55</v>
      </c>
      <c r="F16" s="18">
        <f>N5</f>
        <v>14</v>
      </c>
      <c r="G16" s="16">
        <f>ราคาต่อหน่วย!K48</f>
        <v>8450.3184846177774</v>
      </c>
      <c r="H16" s="16">
        <f t="shared" ref="H16" si="2">G16*F16</f>
        <v>118304.45878464889</v>
      </c>
      <c r="I16" s="20">
        <f>I13</f>
        <v>1.3056000000000001</v>
      </c>
      <c r="J16" s="17">
        <f t="shared" ref="J16" si="3">I16*G16</f>
        <v>11032.735813516971</v>
      </c>
      <c r="K16" s="17">
        <f>J16*F16</f>
        <v>154458.30138923757</v>
      </c>
    </row>
    <row r="17" spans="1:12" x14ac:dyDescent="0.55000000000000004">
      <c r="A17" s="235">
        <v>3</v>
      </c>
      <c r="B17" s="236" t="s">
        <v>49</v>
      </c>
      <c r="C17" s="237"/>
      <c r="D17" s="237"/>
      <c r="E17" s="37"/>
      <c r="F17" s="18"/>
      <c r="G17" s="16"/>
      <c r="H17" s="16"/>
      <c r="I17" s="20"/>
      <c r="J17" s="17"/>
      <c r="K17" s="17"/>
      <c r="L17" s="3"/>
    </row>
    <row r="18" spans="1:12" x14ac:dyDescent="0.55000000000000004">
      <c r="A18" s="10"/>
      <c r="B18" s="37">
        <v>3.1</v>
      </c>
      <c r="C18" s="182" t="s">
        <v>56</v>
      </c>
      <c r="E18" s="64" t="s">
        <v>47</v>
      </c>
      <c r="F18" s="18">
        <f>N2</f>
        <v>279</v>
      </c>
      <c r="G18" s="16">
        <f>ราคาต่อหน่วย!K53</f>
        <v>12.228965800000001</v>
      </c>
      <c r="H18" s="16">
        <f>G18*F18</f>
        <v>3411.8814582000005</v>
      </c>
      <c r="I18" s="20">
        <f>I13</f>
        <v>1.3056000000000001</v>
      </c>
      <c r="J18" s="17">
        <f>I18*G18</f>
        <v>15.966137748480003</v>
      </c>
      <c r="K18" s="17">
        <f>J18*F18</f>
        <v>4454.5524318259213</v>
      </c>
      <c r="L18" s="3"/>
    </row>
    <row r="19" spans="1:12" x14ac:dyDescent="0.55000000000000004">
      <c r="A19" s="37"/>
      <c r="B19" s="36"/>
      <c r="E19" s="10"/>
      <c r="F19" s="10"/>
      <c r="G19" s="10"/>
      <c r="H19" s="10"/>
      <c r="I19" s="10"/>
      <c r="J19" s="10"/>
      <c r="K19" s="9"/>
      <c r="L19" s="57"/>
    </row>
    <row r="20" spans="1:12" x14ac:dyDescent="0.55000000000000004">
      <c r="A20" s="58"/>
      <c r="B20" s="59"/>
      <c r="C20" s="358"/>
      <c r="D20" s="359"/>
      <c r="E20" s="59"/>
      <c r="F20" s="60"/>
      <c r="G20" s="60"/>
      <c r="H20" s="60"/>
      <c r="I20" s="60"/>
      <c r="J20" s="60"/>
      <c r="K20" s="61"/>
      <c r="L20" s="3"/>
    </row>
    <row r="21" spans="1:12" s="230" customFormat="1" ht="24.75" thickBot="1" x14ac:dyDescent="0.6">
      <c r="A21" s="226"/>
      <c r="B21" s="226"/>
      <c r="C21" s="224"/>
      <c r="D21" s="243"/>
      <c r="E21" s="244"/>
      <c r="F21" s="245"/>
      <c r="G21" s="245"/>
      <c r="H21" s="246">
        <f>SUM(H13:H20)</f>
        <v>521057.84732618224</v>
      </c>
      <c r="I21" s="245"/>
      <c r="J21" s="247" t="s">
        <v>27</v>
      </c>
      <c r="K21" s="248">
        <f>SUM(K13:K20)</f>
        <v>680293.12546906353</v>
      </c>
      <c r="L21" s="249"/>
    </row>
    <row r="22" spans="1:12" s="230" customFormat="1" ht="24.75" thickTop="1" x14ac:dyDescent="0.55000000000000004">
      <c r="A22" s="226"/>
      <c r="B22" s="226"/>
      <c r="C22" s="224"/>
      <c r="D22" s="243"/>
      <c r="E22" s="226"/>
      <c r="F22" s="50"/>
      <c r="G22" s="50"/>
      <c r="H22" s="51"/>
      <c r="I22" s="52"/>
      <c r="J22" s="53"/>
      <c r="K22" s="54"/>
      <c r="L22" s="249"/>
    </row>
    <row r="23" spans="1:12" s="230" customFormat="1" x14ac:dyDescent="0.55000000000000004">
      <c r="A23" s="250"/>
      <c r="B23" s="87" t="s">
        <v>22</v>
      </c>
      <c r="C23" s="87"/>
      <c r="D23" s="250"/>
      <c r="E23" s="87"/>
      <c r="F23" s="251"/>
      <c r="G23" s="87" t="s">
        <v>28</v>
      </c>
      <c r="H23" s="252">
        <f>H21</f>
        <v>521057.84732618224</v>
      </c>
      <c r="I23" s="253"/>
      <c r="J23" s="254"/>
      <c r="K23" s="87"/>
      <c r="L23" s="249"/>
    </row>
    <row r="24" spans="1:12" s="230" customFormat="1" x14ac:dyDescent="0.55000000000000004">
      <c r="A24" s="250"/>
      <c r="B24" s="87" t="s">
        <v>23</v>
      </c>
      <c r="C24" s="87"/>
      <c r="D24" s="250"/>
      <c r="E24" s="87"/>
      <c r="F24" s="251"/>
      <c r="G24" s="87" t="s">
        <v>28</v>
      </c>
      <c r="H24" s="252">
        <v>0</v>
      </c>
      <c r="I24" s="253"/>
      <c r="J24" s="254"/>
      <c r="K24" s="87"/>
      <c r="L24" s="249"/>
    </row>
    <row r="25" spans="1:12" s="230" customFormat="1" x14ac:dyDescent="0.55000000000000004">
      <c r="A25" s="250"/>
      <c r="B25" s="87" t="s">
        <v>24</v>
      </c>
      <c r="C25" s="87"/>
      <c r="D25" s="250"/>
      <c r="E25" s="87"/>
      <c r="F25" s="251"/>
      <c r="G25" s="87" t="s">
        <v>28</v>
      </c>
      <c r="H25" s="252">
        <v>0</v>
      </c>
      <c r="I25" s="253"/>
      <c r="J25" s="254"/>
      <c r="K25" s="87"/>
      <c r="L25" s="249"/>
    </row>
    <row r="26" spans="1:12" s="230" customFormat="1" x14ac:dyDescent="0.55000000000000004">
      <c r="A26" s="250"/>
      <c r="B26" s="87"/>
      <c r="C26" s="87"/>
      <c r="D26" s="250"/>
      <c r="E26" s="87"/>
      <c r="F26" s="251"/>
      <c r="G26" s="87"/>
      <c r="H26" s="255"/>
      <c r="I26" s="87"/>
      <c r="J26" s="254"/>
      <c r="K26" s="87"/>
      <c r="L26" s="249"/>
    </row>
    <row r="27" spans="1:12" s="230" customFormat="1" x14ac:dyDescent="0.55000000000000004">
      <c r="A27" s="250"/>
      <c r="B27" s="87" t="s">
        <v>25</v>
      </c>
      <c r="C27" s="87"/>
      <c r="D27" s="250"/>
      <c r="E27" s="87"/>
      <c r="F27" s="251"/>
      <c r="G27" s="87" t="s">
        <v>28</v>
      </c>
      <c r="H27" s="256">
        <f>I13</f>
        <v>1.3056000000000001</v>
      </c>
      <c r="I27" s="257"/>
      <c r="J27" s="258"/>
      <c r="K27" s="259"/>
    </row>
    <row r="28" spans="1:12" s="230" customFormat="1" x14ac:dyDescent="0.55000000000000004">
      <c r="A28" s="250"/>
      <c r="B28" s="87" t="s">
        <v>26</v>
      </c>
      <c r="C28" s="87"/>
      <c r="D28" s="250"/>
      <c r="E28" s="87"/>
      <c r="F28" s="251"/>
      <c r="G28" s="87" t="s">
        <v>28</v>
      </c>
      <c r="H28" s="252">
        <v>0</v>
      </c>
      <c r="I28" s="253"/>
      <c r="J28" s="258"/>
      <c r="K28" s="260"/>
    </row>
    <row r="29" spans="1:12" s="230" customFormat="1" ht="24.75" thickBot="1" x14ac:dyDescent="0.6">
      <c r="A29" s="250" t="s">
        <v>31</v>
      </c>
      <c r="B29" s="261" t="s">
        <v>48</v>
      </c>
      <c r="C29" s="87"/>
      <c r="D29" s="250"/>
      <c r="E29" s="87"/>
      <c r="F29" s="251"/>
      <c r="G29" s="87"/>
      <c r="H29" s="262">
        <f>H27*H23</f>
        <v>680293.12546906353</v>
      </c>
      <c r="I29" s="263"/>
      <c r="J29" s="258"/>
      <c r="K29" s="243"/>
    </row>
    <row r="30" spans="1:12" s="230" customFormat="1" ht="24.75" thickTop="1" x14ac:dyDescent="0.55000000000000004"/>
    <row r="31" spans="1:12" s="230" customFormat="1" x14ac:dyDescent="0.55000000000000004">
      <c r="A31" s="382" t="s">
        <v>29</v>
      </c>
      <c r="B31" s="383"/>
      <c r="C31" s="383"/>
      <c r="D31" s="384"/>
      <c r="E31" s="382" t="str">
        <f>BAHTTEXT(J31)</f>
        <v>หกแสนแปดหมื่นบาทถ้วน</v>
      </c>
      <c r="F31" s="383"/>
      <c r="G31" s="383"/>
      <c r="H31" s="383"/>
      <c r="I31" s="384"/>
      <c r="J31" s="264">
        <f>ROUNDDOWN(K21,-3)</f>
        <v>680000</v>
      </c>
      <c r="K31" s="265"/>
    </row>
    <row r="32" spans="1:12" s="230" customFormat="1" ht="9" customHeight="1" x14ac:dyDescent="0.55000000000000004">
      <c r="A32" s="327"/>
      <c r="B32" s="327"/>
      <c r="C32" s="327"/>
      <c r="D32" s="327"/>
      <c r="E32" s="327"/>
      <c r="F32" s="327"/>
      <c r="G32" s="327"/>
      <c r="H32" s="327"/>
      <c r="I32" s="327"/>
      <c r="J32" s="328"/>
      <c r="K32" s="329"/>
    </row>
    <row r="33" spans="1:14" x14ac:dyDescent="0.55000000000000004">
      <c r="A33" s="387" t="s">
        <v>743</v>
      </c>
      <c r="B33" s="387"/>
      <c r="C33" s="387"/>
      <c r="D33" s="387"/>
      <c r="E33" s="85"/>
      <c r="F33" s="230"/>
      <c r="G33" s="86"/>
      <c r="H33" s="84"/>
      <c r="I33" s="87"/>
    </row>
    <row r="34" spans="1:14" s="303" customFormat="1" x14ac:dyDescent="0.55000000000000004">
      <c r="H34" s="304"/>
    </row>
    <row r="35" spans="1:14" s="242" customFormat="1" x14ac:dyDescent="0.55000000000000004">
      <c r="B35" s="381" t="s">
        <v>744</v>
      </c>
      <c r="C35" s="381"/>
      <c r="D35" s="381"/>
      <c r="E35" s="230"/>
      <c r="F35" s="319"/>
      <c r="G35" s="320" t="s">
        <v>745</v>
      </c>
      <c r="H35" s="320"/>
      <c r="I35" s="321"/>
      <c r="J35" s="230"/>
      <c r="K35" s="319"/>
      <c r="L35" s="230"/>
      <c r="M35" s="230"/>
      <c r="N35" s="230"/>
    </row>
    <row r="36" spans="1:14" s="242" customFormat="1" x14ac:dyDescent="0.55000000000000004">
      <c r="B36" s="381" t="s">
        <v>782</v>
      </c>
      <c r="C36" s="381"/>
      <c r="D36" s="381"/>
      <c r="E36" s="322"/>
      <c r="F36" s="322"/>
      <c r="G36" s="381" t="s">
        <v>784</v>
      </c>
      <c r="H36" s="381"/>
      <c r="I36" s="381"/>
      <c r="J36" s="381"/>
      <c r="K36" s="322"/>
      <c r="L36" s="230"/>
      <c r="M36" s="230"/>
      <c r="N36" s="230"/>
    </row>
    <row r="37" spans="1:14" s="242" customFormat="1" x14ac:dyDescent="0.55000000000000004">
      <c r="B37" s="381" t="s">
        <v>783</v>
      </c>
      <c r="C37" s="381"/>
      <c r="D37" s="381"/>
      <c r="E37" s="323"/>
      <c r="F37" s="323"/>
      <c r="G37" s="381" t="s">
        <v>785</v>
      </c>
      <c r="H37" s="381"/>
      <c r="I37" s="381"/>
      <c r="J37" s="381"/>
      <c r="K37" s="323"/>
      <c r="L37" s="230"/>
      <c r="M37" s="230"/>
      <c r="N37" s="230"/>
    </row>
    <row r="38" spans="1:14" s="242" customFormat="1" ht="10.5" customHeight="1" x14ac:dyDescent="0.55000000000000004">
      <c r="B38" s="320"/>
      <c r="C38" s="320"/>
      <c r="D38" s="320"/>
      <c r="E38" s="323"/>
      <c r="F38" s="323"/>
      <c r="G38" s="320"/>
      <c r="H38" s="320"/>
      <c r="I38" s="320"/>
      <c r="J38" s="320"/>
      <c r="K38" s="323"/>
      <c r="L38" s="230"/>
      <c r="M38" s="230"/>
      <c r="N38" s="230"/>
    </row>
    <row r="39" spans="1:14" s="242" customFormat="1" x14ac:dyDescent="0.55000000000000004">
      <c r="D39" s="230"/>
      <c r="L39" s="230"/>
      <c r="M39" s="230"/>
      <c r="N39" s="230"/>
    </row>
    <row r="40" spans="1:14" s="242" customFormat="1" x14ac:dyDescent="0.55000000000000004">
      <c r="B40" s="381" t="s">
        <v>745</v>
      </c>
      <c r="C40" s="381"/>
      <c r="D40" s="381"/>
      <c r="E40" s="324"/>
      <c r="G40" s="320" t="s">
        <v>746</v>
      </c>
      <c r="H40" s="324"/>
      <c r="I40" s="321"/>
      <c r="J40" s="325"/>
      <c r="K40" s="230"/>
      <c r="L40" s="230"/>
      <c r="M40" s="230"/>
      <c r="N40" s="230"/>
    </row>
    <row r="41" spans="1:14" s="242" customFormat="1" x14ac:dyDescent="0.55000000000000004">
      <c r="B41" s="381" t="s">
        <v>786</v>
      </c>
      <c r="C41" s="381"/>
      <c r="D41" s="381"/>
      <c r="E41" s="321"/>
      <c r="F41" s="321"/>
      <c r="G41" s="386" t="s">
        <v>124</v>
      </c>
      <c r="H41" s="386"/>
      <c r="I41" s="386"/>
      <c r="J41" s="230"/>
      <c r="K41" s="230"/>
      <c r="L41" s="230"/>
      <c r="M41" s="230"/>
      <c r="N41" s="230"/>
    </row>
    <row r="42" spans="1:14" s="242" customFormat="1" x14ac:dyDescent="0.55000000000000004">
      <c r="B42" s="381" t="s">
        <v>787</v>
      </c>
      <c r="C42" s="381"/>
      <c r="D42" s="381"/>
      <c r="E42" s="325"/>
      <c r="G42" s="386" t="s">
        <v>123</v>
      </c>
      <c r="H42" s="386"/>
      <c r="I42" s="386"/>
      <c r="J42" s="325"/>
      <c r="K42" s="230"/>
      <c r="L42" s="230"/>
      <c r="M42" s="230"/>
      <c r="N42" s="230"/>
    </row>
    <row r="43" spans="1:14" s="242" customFormat="1" x14ac:dyDescent="0.55000000000000004">
      <c r="B43" s="326"/>
      <c r="C43" s="326"/>
      <c r="D43" s="326"/>
      <c r="E43" s="325"/>
      <c r="G43" s="326"/>
      <c r="H43" s="326"/>
      <c r="I43" s="326"/>
      <c r="J43" s="325"/>
      <c r="K43" s="230"/>
      <c r="L43" s="230"/>
      <c r="M43" s="230"/>
      <c r="N43" s="230"/>
    </row>
    <row r="44" spans="1:14" s="242" customFormat="1" x14ac:dyDescent="0.55000000000000004">
      <c r="A44" s="319"/>
      <c r="B44" s="319"/>
      <c r="E44" s="319"/>
      <c r="F44" s="319"/>
      <c r="G44" s="230"/>
      <c r="H44" s="320"/>
      <c r="I44" s="319"/>
      <c r="J44" s="319"/>
      <c r="K44" s="230"/>
      <c r="L44" s="230"/>
      <c r="M44" s="230"/>
      <c r="N44" s="230"/>
    </row>
    <row r="45" spans="1:14" s="242" customFormat="1" x14ac:dyDescent="0.55000000000000004">
      <c r="A45" s="319"/>
      <c r="B45" s="386" t="s">
        <v>747</v>
      </c>
      <c r="C45" s="386"/>
      <c r="D45" s="386"/>
      <c r="E45" s="386"/>
      <c r="F45" s="386"/>
      <c r="G45" s="386"/>
      <c r="H45" s="386"/>
      <c r="I45" s="386"/>
      <c r="J45" s="386"/>
      <c r="K45" s="230"/>
      <c r="L45" s="230"/>
      <c r="M45" s="230"/>
      <c r="N45" s="230"/>
    </row>
    <row r="46" spans="1:14" s="242" customFormat="1" x14ac:dyDescent="0.55000000000000004">
      <c r="A46" s="319"/>
      <c r="B46" s="381" t="s">
        <v>748</v>
      </c>
      <c r="C46" s="381"/>
      <c r="D46" s="381"/>
      <c r="E46" s="381"/>
      <c r="F46" s="381"/>
      <c r="G46" s="381"/>
      <c r="H46" s="381"/>
      <c r="I46" s="381"/>
      <c r="J46" s="381"/>
      <c r="K46" s="230"/>
      <c r="L46" s="230"/>
      <c r="M46" s="230"/>
      <c r="N46" s="230"/>
    </row>
    <row r="47" spans="1:14" s="242" customFormat="1" x14ac:dyDescent="0.55000000000000004">
      <c r="A47" s="230"/>
      <c r="B47" s="381" t="s">
        <v>749</v>
      </c>
      <c r="C47" s="381"/>
      <c r="D47" s="381"/>
      <c r="E47" s="381"/>
      <c r="F47" s="381"/>
      <c r="G47" s="381"/>
      <c r="H47" s="381"/>
      <c r="I47" s="381"/>
      <c r="J47" s="381"/>
      <c r="K47" s="230"/>
      <c r="L47" s="230"/>
      <c r="M47" s="230"/>
      <c r="N47" s="230"/>
    </row>
  </sheetData>
  <mergeCells count="33">
    <mergeCell ref="A33:D33"/>
    <mergeCell ref="G36:J36"/>
    <mergeCell ref="B42:D42"/>
    <mergeCell ref="G42:I42"/>
    <mergeCell ref="B45:J45"/>
    <mergeCell ref="B46:J46"/>
    <mergeCell ref="B47:J47"/>
    <mergeCell ref="E31:I31"/>
    <mergeCell ref="A31:D31"/>
    <mergeCell ref="A2:K2"/>
    <mergeCell ref="D3:K3"/>
    <mergeCell ref="D4:K4"/>
    <mergeCell ref="D5:K5"/>
    <mergeCell ref="D6:K6"/>
    <mergeCell ref="B41:D41"/>
    <mergeCell ref="B36:D36"/>
    <mergeCell ref="B37:D37"/>
    <mergeCell ref="G37:J37"/>
    <mergeCell ref="B35:D35"/>
    <mergeCell ref="B40:D40"/>
    <mergeCell ref="G41:I41"/>
    <mergeCell ref="P7:Q7"/>
    <mergeCell ref="C20:D20"/>
    <mergeCell ref="A7:C7"/>
    <mergeCell ref="A9:C9"/>
    <mergeCell ref="B12:D12"/>
    <mergeCell ref="C13:D13"/>
    <mergeCell ref="D7:K7"/>
    <mergeCell ref="A8:C8"/>
    <mergeCell ref="E8:G8"/>
    <mergeCell ref="A10:A11"/>
    <mergeCell ref="B10:D11"/>
    <mergeCell ref="E10:E11"/>
  </mergeCells>
  <pageMargins left="0.53" right="0.25" top="0.48" bottom="0.31" header="0.19685039370078741" footer="7.874015748031496E-2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01"/>
  <sheetViews>
    <sheetView view="pageBreakPreview" zoomScale="89" zoomScaleNormal="100" zoomScaleSheetLayoutView="89" workbookViewId="0">
      <selection activeCell="X116" sqref="X116"/>
    </sheetView>
  </sheetViews>
  <sheetFormatPr defaultColWidth="9.140625" defaultRowHeight="24" x14ac:dyDescent="0.55000000000000004"/>
  <cols>
    <col min="1" max="1" width="9.140625" style="33"/>
    <col min="2" max="3" width="12.28515625" style="33" customWidth="1"/>
    <col min="4" max="4" width="12" style="33" customWidth="1"/>
    <col min="5" max="5" width="11.28515625" style="33" bestFit="1" customWidth="1"/>
    <col min="6" max="6" width="15.42578125" style="33" customWidth="1"/>
    <col min="7" max="7" width="11.140625" style="33" customWidth="1"/>
    <col min="8" max="8" width="9.28515625" style="33" bestFit="1" customWidth="1"/>
    <col min="9" max="9" width="16.140625" style="33" customWidth="1"/>
    <col min="10" max="10" width="9.140625" style="33"/>
    <col min="11" max="11" width="15.140625" style="33" customWidth="1"/>
    <col min="12" max="16384" width="9.140625" style="33"/>
  </cols>
  <sheetData>
    <row r="1" spans="1:15" s="87" customFormat="1" x14ac:dyDescent="0.55000000000000004">
      <c r="A1" s="404" t="s">
        <v>58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N1" s="233" t="s">
        <v>638</v>
      </c>
    </row>
    <row r="2" spans="1:15" s="87" customFormat="1" x14ac:dyDescent="0.55000000000000004">
      <c r="A2" s="261" t="str">
        <f>สรุปราคากลาง!A3</f>
        <v>ชื่อโครงการก่อสร้าง</v>
      </c>
      <c r="D2" s="87" t="str">
        <f>สรุปราคากลาง!D3</f>
        <v>ก่อสร้างวางท่อ ค.ส.ล.พร้อมบ่อพัก หมู่ที่ 6</v>
      </c>
    </row>
    <row r="3" spans="1:15" s="87" customFormat="1" x14ac:dyDescent="0.55000000000000004">
      <c r="A3" s="261" t="str">
        <f>สรุปราคากลาง!A4</f>
        <v>ขนาด</v>
      </c>
      <c r="D3" s="87" t="str">
        <f>สรุปราคากลาง!D4</f>
        <v>วางค.ส.ล.Ø 0.60 ม. ยาววาง ท่อ 265.00 ม.และ ก่อสร้างบ่อพักจำนวน 14 บ่อ และขยายผิวจราจร 215.00 ตร.ม.</v>
      </c>
    </row>
    <row r="4" spans="1:15" s="87" customFormat="1" x14ac:dyDescent="0.55000000000000004">
      <c r="D4" s="87" t="str">
        <f>สรุปราคากลาง!D5</f>
        <v>พร้อมป้ายประชาสัมพันธ์โครงการ และ ป้ายโครงการฯ</v>
      </c>
    </row>
    <row r="5" spans="1:15" s="87" customFormat="1" x14ac:dyDescent="0.55000000000000004">
      <c r="A5" s="261" t="str">
        <f>สรุปราคากลาง!A6</f>
        <v>สถานที่ก่อสร้าง</v>
      </c>
      <c r="D5" s="87" t="str">
        <f>สรุปราคากลาง!D6</f>
        <v>บริเวณถนนสายสัมพันธ์  หมู่ที่ 6  บ้านห้วยหินฝน ตำบลแม่ปะ  อำเภอแม่สอด  จังหวัดตาก</v>
      </c>
    </row>
    <row r="6" spans="1:15" s="87" customFormat="1" x14ac:dyDescent="0.55000000000000004">
      <c r="A6" s="261" t="str">
        <f>สรุปราคากลาง!A7</f>
        <v>หน่วยงานเจ้าของโครงการ</v>
      </c>
      <c r="D6" s="87" t="str">
        <f>สรุปราคากลาง!D7</f>
        <v>องค์การบริหารส่วนตำบลแม่ปะ    อำเภอแม่สอด    จังหวัดตากตาก</v>
      </c>
    </row>
    <row r="7" spans="1:15" s="87" customFormat="1" x14ac:dyDescent="0.55000000000000004">
      <c r="A7" s="261" t="str">
        <f>สรุปราคากลาง!A8</f>
        <v>แบบเลขที่</v>
      </c>
    </row>
    <row r="8" spans="1:15" s="87" customFormat="1" x14ac:dyDescent="0.55000000000000004">
      <c r="A8" s="261" t="str">
        <f>สรุปราคากลาง!A9</f>
        <v>คำนวณราคากลางเมื่อวันที่</v>
      </c>
      <c r="D8" s="331" t="str">
        <f>สรุปราคากลาง!D9</f>
        <v xml:space="preserve">  02 กุมภาพันธ์  2564</v>
      </c>
      <c r="H8" s="87" t="str">
        <f>สรุปราคากลาง!H9</f>
        <v xml:space="preserve">ราคาน้ำมัน ( โซล่า ) อ.เมือง  22.00 - 22.99 บาท/ลิตร  </v>
      </c>
    </row>
    <row r="9" spans="1:15" s="87" customFormat="1" x14ac:dyDescent="0.55000000000000004"/>
    <row r="10" spans="1:15" s="87" customFormat="1" x14ac:dyDescent="0.55000000000000004">
      <c r="A10" s="332" t="s">
        <v>750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</row>
    <row r="11" spans="1:15" s="87" customFormat="1" x14ac:dyDescent="0.55000000000000004">
      <c r="A11" s="266" t="s">
        <v>63</v>
      </c>
      <c r="B11" s="266">
        <v>1.36</v>
      </c>
      <c r="C11" s="266" t="s">
        <v>59</v>
      </c>
      <c r="D11" s="266">
        <f>24.94+20.04</f>
        <v>44.980000000000004</v>
      </c>
      <c r="E11" s="266" t="s">
        <v>60</v>
      </c>
      <c r="F11" s="266"/>
      <c r="G11" s="266"/>
      <c r="H11" s="266"/>
      <c r="I11" s="266"/>
      <c r="J11" s="266" t="s">
        <v>61</v>
      </c>
      <c r="K11" s="266">
        <f>D11*B11</f>
        <v>61.172800000000009</v>
      </c>
      <c r="L11" s="266" t="s">
        <v>92</v>
      </c>
      <c r="M11" s="266"/>
      <c r="N11" s="266"/>
      <c r="O11" s="266"/>
    </row>
    <row r="12" spans="1:15" s="87" customFormat="1" x14ac:dyDescent="0.55000000000000004">
      <c r="A12" s="266" t="s">
        <v>601</v>
      </c>
      <c r="B12" s="266"/>
      <c r="C12" s="266"/>
      <c r="D12" s="266"/>
      <c r="E12" s="266"/>
      <c r="F12" s="266"/>
      <c r="G12" s="266"/>
      <c r="H12" s="266"/>
      <c r="I12" s="266"/>
      <c r="J12" s="266" t="s">
        <v>61</v>
      </c>
      <c r="K12" s="266">
        <f>ราคาวัสดุ!E13</f>
        <v>635.51</v>
      </c>
      <c r="L12" s="266" t="s">
        <v>92</v>
      </c>
      <c r="M12" s="266"/>
      <c r="N12" s="266"/>
      <c r="O12" s="266"/>
    </row>
    <row r="13" spans="1:15" s="87" customFormat="1" x14ac:dyDescent="0.55000000000000004">
      <c r="A13" s="266" t="s">
        <v>64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</row>
    <row r="14" spans="1:15" s="87" customFormat="1" x14ac:dyDescent="0.55000000000000004">
      <c r="A14" s="266" t="s">
        <v>65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</row>
    <row r="15" spans="1:15" s="87" customFormat="1" x14ac:dyDescent="0.55000000000000004">
      <c r="A15" s="266" t="s">
        <v>603</v>
      </c>
      <c r="B15" s="266"/>
      <c r="C15" s="266">
        <v>192.86</v>
      </c>
      <c r="D15" s="266" t="s">
        <v>66</v>
      </c>
      <c r="E15" s="266"/>
      <c r="F15" s="266"/>
      <c r="G15" s="266">
        <f>C15*13</f>
        <v>2507.1800000000003</v>
      </c>
      <c r="H15" s="266"/>
      <c r="I15" s="266">
        <f>C15*13</f>
        <v>2507.1800000000003</v>
      </c>
      <c r="J15" s="266" t="s">
        <v>61</v>
      </c>
      <c r="K15" s="266">
        <f>(C15*13)+300</f>
        <v>2807.1800000000003</v>
      </c>
      <c r="L15" s="266" t="s">
        <v>751</v>
      </c>
      <c r="M15" s="266"/>
      <c r="N15" s="266"/>
      <c r="O15" s="266"/>
    </row>
    <row r="16" spans="1:15" s="87" customFormat="1" x14ac:dyDescent="0.55000000000000004">
      <c r="A16" s="266" t="s">
        <v>67</v>
      </c>
      <c r="B16" s="266"/>
      <c r="C16" s="266">
        <f>K15</f>
        <v>2807.1800000000003</v>
      </c>
      <c r="D16" s="266" t="s">
        <v>604</v>
      </c>
      <c r="E16" s="266"/>
      <c r="F16" s="266"/>
      <c r="G16" s="266"/>
      <c r="H16" s="266"/>
      <c r="I16" s="266"/>
      <c r="J16" s="266" t="s">
        <v>61</v>
      </c>
      <c r="K16" s="266">
        <f>C16/24</f>
        <v>116.96583333333335</v>
      </c>
      <c r="L16" s="266" t="s">
        <v>92</v>
      </c>
      <c r="M16" s="266"/>
      <c r="N16" s="266"/>
      <c r="O16" s="266"/>
    </row>
    <row r="17" spans="1:15" s="87" customFormat="1" x14ac:dyDescent="0.55000000000000004">
      <c r="A17" s="266" t="s">
        <v>79</v>
      </c>
      <c r="B17" s="266"/>
      <c r="C17" s="266"/>
      <c r="D17" s="266"/>
      <c r="E17" s="268">
        <v>0.13</v>
      </c>
      <c r="F17" s="233" t="s">
        <v>59</v>
      </c>
      <c r="G17" s="233">
        <f>ราคาวัสดุ!H14</f>
        <v>1336.45</v>
      </c>
      <c r="H17" s="233" t="s">
        <v>60</v>
      </c>
      <c r="I17" s="233"/>
      <c r="J17" s="266" t="s">
        <v>61</v>
      </c>
      <c r="K17" s="266">
        <f t="shared" ref="K17:K18" si="0">G17*E17</f>
        <v>173.73850000000002</v>
      </c>
      <c r="L17" s="266" t="s">
        <v>92</v>
      </c>
      <c r="M17" s="266"/>
      <c r="N17" s="266"/>
      <c r="O17" s="266"/>
    </row>
    <row r="18" spans="1:15" s="87" customFormat="1" x14ac:dyDescent="0.55000000000000004">
      <c r="A18" s="266" t="s">
        <v>741</v>
      </c>
      <c r="B18" s="266"/>
      <c r="C18" s="266"/>
      <c r="D18" s="266"/>
      <c r="E18" s="268">
        <f>((1*1.15)-0.442)</f>
        <v>0.70799999999999996</v>
      </c>
      <c r="F18" s="233" t="s">
        <v>59</v>
      </c>
      <c r="G18" s="233">
        <f>ราคาวัสดุ!H11</f>
        <v>289.55</v>
      </c>
      <c r="H18" s="233" t="s">
        <v>60</v>
      </c>
      <c r="I18" s="233"/>
      <c r="J18" s="266" t="s">
        <v>61</v>
      </c>
      <c r="K18" s="266">
        <f t="shared" si="0"/>
        <v>205.00139999999999</v>
      </c>
      <c r="L18" s="266" t="s">
        <v>92</v>
      </c>
      <c r="M18" s="266"/>
      <c r="N18" s="266"/>
      <c r="O18" s="266"/>
    </row>
    <row r="19" spans="1:15" s="87" customFormat="1" x14ac:dyDescent="0.55000000000000004">
      <c r="A19" s="266" t="s">
        <v>740</v>
      </c>
      <c r="B19" s="266"/>
      <c r="C19" s="266"/>
      <c r="D19" s="266"/>
      <c r="E19" s="333">
        <v>7.0000000000000001E-3</v>
      </c>
      <c r="F19" s="233" t="s">
        <v>59</v>
      </c>
      <c r="G19" s="233">
        <f>G17</f>
        <v>1336.45</v>
      </c>
      <c r="H19" s="233" t="s">
        <v>60</v>
      </c>
      <c r="I19" s="233"/>
      <c r="J19" s="266" t="s">
        <v>61</v>
      </c>
      <c r="K19" s="266">
        <f t="shared" ref="K19" si="1">G19*E19</f>
        <v>9.3551500000000001</v>
      </c>
      <c r="L19" s="266" t="s">
        <v>92</v>
      </c>
      <c r="M19" s="266"/>
      <c r="N19" s="266"/>
      <c r="O19" s="266"/>
    </row>
    <row r="20" spans="1:15" s="87" customFormat="1" x14ac:dyDescent="0.55000000000000004">
      <c r="A20" s="266" t="s">
        <v>68</v>
      </c>
      <c r="B20" s="266"/>
      <c r="C20" s="266"/>
      <c r="D20" s="266"/>
      <c r="E20" s="266"/>
      <c r="F20" s="266"/>
      <c r="G20" s="266"/>
      <c r="H20" s="266"/>
      <c r="I20" s="266"/>
      <c r="J20" s="266" t="s">
        <v>61</v>
      </c>
      <c r="K20" s="269">
        <f>K11+K12+K16+K17+K18</f>
        <v>1192.3885333333333</v>
      </c>
      <c r="L20" s="266" t="s">
        <v>62</v>
      </c>
      <c r="M20" s="266"/>
      <c r="N20" s="266"/>
      <c r="O20" s="266"/>
    </row>
    <row r="21" spans="1:15" s="87" customFormat="1" ht="24.75" thickBot="1" x14ac:dyDescent="0.6">
      <c r="A21" s="266"/>
      <c r="B21" s="266"/>
      <c r="C21" s="266"/>
      <c r="D21" s="266"/>
      <c r="E21" s="297" t="s">
        <v>69</v>
      </c>
      <c r="F21" s="266"/>
      <c r="G21" s="266"/>
      <c r="H21" s="266"/>
      <c r="I21" s="266"/>
      <c r="J21" s="266" t="s">
        <v>61</v>
      </c>
      <c r="K21" s="270">
        <f>K20</f>
        <v>1192.3885333333333</v>
      </c>
      <c r="L21" s="266" t="s">
        <v>62</v>
      </c>
      <c r="M21" s="266"/>
      <c r="N21" s="266"/>
      <c r="O21" s="266"/>
    </row>
    <row r="22" spans="1:15" s="87" customFormat="1" ht="24.75" thickTop="1" x14ac:dyDescent="0.55000000000000004">
      <c r="A22" s="332" t="s">
        <v>607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66"/>
      <c r="N22" s="266"/>
      <c r="O22" s="266"/>
    </row>
    <row r="23" spans="1:15" s="87" customFormat="1" x14ac:dyDescent="0.55000000000000004">
      <c r="A23" s="266" t="s">
        <v>774</v>
      </c>
      <c r="B23" s="233"/>
      <c r="C23" s="268">
        <f>1.1*1*0.15</f>
        <v>0.16500000000000001</v>
      </c>
      <c r="D23" s="233" t="s">
        <v>71</v>
      </c>
      <c r="E23" s="233">
        <f>ราคาวัสดุ!H12</f>
        <v>1636.67</v>
      </c>
      <c r="F23" s="233" t="s">
        <v>60</v>
      </c>
      <c r="G23" s="233"/>
      <c r="H23" s="233"/>
      <c r="I23" s="233"/>
      <c r="J23" s="266" t="s">
        <v>61</v>
      </c>
      <c r="K23" s="266">
        <f>E23*C23</f>
        <v>270.05055000000004</v>
      </c>
      <c r="L23" s="266" t="s">
        <v>92</v>
      </c>
      <c r="M23" s="266"/>
      <c r="N23" s="266"/>
      <c r="O23" s="266"/>
    </row>
    <row r="24" spans="1:15" s="87" customFormat="1" x14ac:dyDescent="0.55000000000000004">
      <c r="A24" s="334" t="s">
        <v>73</v>
      </c>
      <c r="B24" s="334"/>
      <c r="C24" s="271"/>
      <c r="D24" s="335" t="s">
        <v>608</v>
      </c>
      <c r="E24" s="272" t="s">
        <v>72</v>
      </c>
      <c r="F24" s="317">
        <f>ราคาวัสดุ!H15</f>
        <v>29.21</v>
      </c>
      <c r="G24" s="405" t="s">
        <v>30</v>
      </c>
      <c r="H24" s="405"/>
      <c r="I24" s="233"/>
      <c r="J24" s="266" t="s">
        <v>61</v>
      </c>
      <c r="K24" s="233">
        <f>F24*1</f>
        <v>29.21</v>
      </c>
      <c r="L24" s="266" t="s">
        <v>92</v>
      </c>
      <c r="M24" s="266"/>
      <c r="N24" s="266"/>
      <c r="O24" s="266"/>
    </row>
    <row r="25" spans="1:15" s="87" customFormat="1" x14ac:dyDescent="0.55000000000000004">
      <c r="A25" s="334" t="s">
        <v>74</v>
      </c>
      <c r="B25" s="334"/>
      <c r="C25" s="271"/>
      <c r="D25" s="335" t="s">
        <v>608</v>
      </c>
      <c r="E25" s="272" t="s">
        <v>72</v>
      </c>
      <c r="F25" s="272">
        <v>5</v>
      </c>
      <c r="G25" s="405" t="s">
        <v>30</v>
      </c>
      <c r="H25" s="405"/>
      <c r="I25" s="233"/>
      <c r="J25" s="266" t="s">
        <v>61</v>
      </c>
      <c r="K25" s="233">
        <f>F25*1</f>
        <v>5</v>
      </c>
      <c r="L25" s="266" t="s">
        <v>92</v>
      </c>
      <c r="M25" s="266"/>
      <c r="N25" s="266"/>
      <c r="O25" s="266"/>
    </row>
    <row r="26" spans="1:15" s="87" customFormat="1" x14ac:dyDescent="0.55000000000000004">
      <c r="A26" s="334" t="s">
        <v>610</v>
      </c>
      <c r="B26" s="334"/>
      <c r="C26" s="335"/>
      <c r="D26" s="220"/>
      <c r="E26" s="220"/>
      <c r="F26" s="272">
        <v>10.3</v>
      </c>
      <c r="G26" s="272" t="s">
        <v>62</v>
      </c>
      <c r="H26" s="272"/>
      <c r="I26" s="233"/>
      <c r="J26" s="266" t="s">
        <v>61</v>
      </c>
      <c r="K26" s="233">
        <f>F26</f>
        <v>10.3</v>
      </c>
      <c r="L26" s="266" t="s">
        <v>92</v>
      </c>
      <c r="M26" s="266"/>
      <c r="N26" s="266"/>
      <c r="O26" s="266"/>
    </row>
    <row r="27" spans="1:15" s="87" customFormat="1" x14ac:dyDescent="0.55000000000000004">
      <c r="A27" s="266" t="s">
        <v>68</v>
      </c>
      <c r="B27" s="266"/>
      <c r="C27" s="266"/>
      <c r="D27" s="266"/>
      <c r="E27" s="266"/>
      <c r="F27" s="266"/>
      <c r="G27" s="266"/>
      <c r="H27" s="266"/>
      <c r="I27" s="266"/>
      <c r="J27" s="266" t="s">
        <v>61</v>
      </c>
      <c r="K27" s="269">
        <f>K23+K24+K25+K26</f>
        <v>314.56055000000003</v>
      </c>
      <c r="L27" s="266" t="s">
        <v>62</v>
      </c>
      <c r="M27" s="266"/>
      <c r="N27" s="266"/>
      <c r="O27" s="266"/>
    </row>
    <row r="28" spans="1:15" s="87" customFormat="1" ht="24.75" thickBot="1" x14ac:dyDescent="0.6">
      <c r="A28" s="266"/>
      <c r="B28" s="266"/>
      <c r="C28" s="266"/>
      <c r="D28" s="266"/>
      <c r="E28" s="297" t="s">
        <v>69</v>
      </c>
      <c r="F28" s="266"/>
      <c r="G28" s="266"/>
      <c r="H28" s="266"/>
      <c r="I28" s="266"/>
      <c r="J28" s="266" t="s">
        <v>61</v>
      </c>
      <c r="K28" s="270">
        <f>K27</f>
        <v>314.56055000000003</v>
      </c>
      <c r="L28" s="266" t="s">
        <v>62</v>
      </c>
      <c r="M28" s="266"/>
      <c r="N28" s="266"/>
      <c r="O28" s="266"/>
    </row>
    <row r="29" spans="1:15" s="87" customFormat="1" ht="24.75" thickTop="1" x14ac:dyDescent="0.55000000000000004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66"/>
      <c r="N29" s="266"/>
      <c r="O29" s="266"/>
    </row>
    <row r="30" spans="1:15" s="87" customFormat="1" x14ac:dyDescent="0.55000000000000004">
      <c r="A30" s="336" t="s">
        <v>611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66"/>
      <c r="N30" s="266"/>
      <c r="O30" s="266"/>
    </row>
    <row r="31" spans="1:15" s="87" customFormat="1" x14ac:dyDescent="0.55000000000000004">
      <c r="A31" s="296" t="s">
        <v>93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66"/>
      <c r="N31" s="266"/>
      <c r="O31" s="266"/>
    </row>
    <row r="32" spans="1:15" s="87" customFormat="1" x14ac:dyDescent="0.55000000000000004">
      <c r="A32" s="266" t="s">
        <v>75</v>
      </c>
      <c r="B32" s="233"/>
      <c r="C32" s="233"/>
      <c r="D32" s="233"/>
      <c r="E32" s="233">
        <v>0.65</v>
      </c>
      <c r="F32" s="233" t="s">
        <v>59</v>
      </c>
      <c r="G32" s="233">
        <f>ราคาวัสดุ!H12</f>
        <v>1636.67</v>
      </c>
      <c r="H32" s="233" t="s">
        <v>60</v>
      </c>
      <c r="I32" s="233"/>
      <c r="J32" s="266" t="s">
        <v>61</v>
      </c>
      <c r="K32" s="266">
        <f>G32*E32</f>
        <v>1063.8355000000001</v>
      </c>
      <c r="L32" s="266" t="s">
        <v>92</v>
      </c>
      <c r="M32" s="233"/>
      <c r="N32" s="233"/>
      <c r="O32" s="233"/>
    </row>
    <row r="33" spans="1:23" s="87" customFormat="1" x14ac:dyDescent="0.55000000000000004">
      <c r="A33" s="266" t="s">
        <v>76</v>
      </c>
      <c r="B33" s="233"/>
      <c r="C33" s="233"/>
      <c r="D33" s="233"/>
      <c r="E33" s="233">
        <v>35.03</v>
      </c>
      <c r="F33" s="233" t="s">
        <v>91</v>
      </c>
      <c r="G33" s="233">
        <f>ราคาวัสดุ!H18/1000</f>
        <v>22.268560000000001</v>
      </c>
      <c r="H33" s="233" t="s">
        <v>60</v>
      </c>
      <c r="I33" s="233"/>
      <c r="J33" s="266" t="s">
        <v>61</v>
      </c>
      <c r="K33" s="266">
        <f>G33*E33</f>
        <v>780.06765680000001</v>
      </c>
      <c r="L33" s="266" t="s">
        <v>92</v>
      </c>
      <c r="M33" s="266"/>
      <c r="N33" s="266"/>
      <c r="O33" s="266"/>
    </row>
    <row r="34" spans="1:23" s="87" customFormat="1" x14ac:dyDescent="0.55000000000000004">
      <c r="A34" s="266" t="s">
        <v>77</v>
      </c>
      <c r="B34" s="266"/>
      <c r="C34" s="266"/>
      <c r="D34" s="266"/>
      <c r="E34" s="233">
        <v>0.87</v>
      </c>
      <c r="F34" s="233" t="s">
        <v>91</v>
      </c>
      <c r="G34" s="233">
        <f>ราคาวัสดุ!H19</f>
        <v>39.25</v>
      </c>
      <c r="H34" s="233" t="s">
        <v>60</v>
      </c>
      <c r="I34" s="233"/>
      <c r="J34" s="266" t="s">
        <v>61</v>
      </c>
      <c r="K34" s="266">
        <f t="shared" ref="K34:K36" si="2">G34*E34</f>
        <v>34.147500000000001</v>
      </c>
      <c r="L34" s="266" t="s">
        <v>92</v>
      </c>
      <c r="M34" s="266"/>
      <c r="N34" s="266"/>
      <c r="O34" s="266"/>
    </row>
    <row r="35" spans="1:23" s="87" customFormat="1" ht="24.75" thickBot="1" x14ac:dyDescent="0.6">
      <c r="A35" s="266" t="s">
        <v>90</v>
      </c>
      <c r="B35" s="266"/>
      <c r="C35" s="266"/>
      <c r="D35" s="266"/>
      <c r="E35" s="233">
        <v>6.38</v>
      </c>
      <c r="F35" s="233" t="s">
        <v>4</v>
      </c>
      <c r="G35" s="233">
        <f>ไม้แบบ!I24</f>
        <v>213.15</v>
      </c>
      <c r="H35" s="233" t="s">
        <v>60</v>
      </c>
      <c r="I35" s="233"/>
      <c r="J35" s="266" t="s">
        <v>61</v>
      </c>
      <c r="K35" s="266">
        <f>G35*E35</f>
        <v>1359.8969999999999</v>
      </c>
      <c r="L35" s="266" t="s">
        <v>92</v>
      </c>
      <c r="M35" s="266"/>
      <c r="N35" s="266"/>
      <c r="O35" s="266"/>
    </row>
    <row r="36" spans="1:23" s="87" customFormat="1" ht="24.75" thickBot="1" x14ac:dyDescent="0.6">
      <c r="A36" s="266" t="s">
        <v>641</v>
      </c>
      <c r="B36" s="266"/>
      <c r="C36" s="266"/>
      <c r="D36" s="266"/>
      <c r="E36" s="233">
        <f>(18.4/6)*(0.91*4)</f>
        <v>11.162666666666667</v>
      </c>
      <c r="F36" s="233" t="s">
        <v>91</v>
      </c>
      <c r="G36" s="233">
        <f>ราคาวัสดุ!H16+4.1</f>
        <v>36.7141247826087</v>
      </c>
      <c r="H36" s="233" t="s">
        <v>60</v>
      </c>
      <c r="I36" s="233"/>
      <c r="J36" s="266" t="s">
        <v>61</v>
      </c>
      <c r="K36" s="266">
        <f t="shared" si="2"/>
        <v>409.82753690666669</v>
      </c>
      <c r="L36" s="266" t="s">
        <v>92</v>
      </c>
      <c r="M36" s="401" t="s">
        <v>645</v>
      </c>
      <c r="N36" s="402"/>
      <c r="O36" s="403"/>
    </row>
    <row r="37" spans="1:23" s="87" customFormat="1" x14ac:dyDescent="0.55000000000000004">
      <c r="A37" s="266" t="s">
        <v>78</v>
      </c>
      <c r="B37" s="266"/>
      <c r="C37" s="266"/>
      <c r="D37" s="266"/>
      <c r="E37" s="233">
        <v>2.61</v>
      </c>
      <c r="F37" s="233" t="s">
        <v>59</v>
      </c>
      <c r="G37" s="233">
        <f>D11</f>
        <v>44.980000000000004</v>
      </c>
      <c r="H37" s="233" t="s">
        <v>60</v>
      </c>
      <c r="I37" s="233"/>
      <c r="J37" s="266" t="s">
        <v>61</v>
      </c>
      <c r="K37" s="266">
        <f>G37*E37</f>
        <v>117.3978</v>
      </c>
      <c r="L37" s="266" t="s">
        <v>92</v>
      </c>
      <c r="M37" s="266"/>
      <c r="N37" s="266"/>
      <c r="O37" s="266"/>
    </row>
    <row r="38" spans="1:23" s="87" customFormat="1" x14ac:dyDescent="0.55000000000000004">
      <c r="A38" s="266" t="s">
        <v>79</v>
      </c>
      <c r="B38" s="266"/>
      <c r="C38" s="266"/>
      <c r="D38" s="266"/>
      <c r="E38" s="233">
        <f>1.3*1.1*0.1</f>
        <v>0.14300000000000002</v>
      </c>
      <c r="F38" s="233" t="s">
        <v>59</v>
      </c>
      <c r="G38" s="233">
        <f>ราคาวัสดุ!H14</f>
        <v>1336.45</v>
      </c>
      <c r="H38" s="233" t="s">
        <v>60</v>
      </c>
      <c r="I38" s="233"/>
      <c r="J38" s="266" t="s">
        <v>61</v>
      </c>
      <c r="K38" s="266">
        <f>G38*E38</f>
        <v>191.11235000000002</v>
      </c>
      <c r="L38" s="266" t="s">
        <v>92</v>
      </c>
      <c r="M38" s="266"/>
      <c r="N38" s="266"/>
      <c r="O38" s="266"/>
    </row>
    <row r="39" spans="1:23" s="87" customFormat="1" x14ac:dyDescent="0.55000000000000004">
      <c r="A39" s="266" t="s">
        <v>80</v>
      </c>
      <c r="B39" s="266"/>
      <c r="C39" s="266"/>
      <c r="D39" s="266"/>
      <c r="E39" s="233">
        <f>1.3*1.1*0.15</f>
        <v>0.21450000000000002</v>
      </c>
      <c r="F39" s="233" t="s">
        <v>59</v>
      </c>
      <c r="G39" s="233">
        <f>ราคาวัสดุ!H11</f>
        <v>289.55</v>
      </c>
      <c r="H39" s="233" t="s">
        <v>60</v>
      </c>
      <c r="I39" s="233"/>
      <c r="J39" s="266" t="s">
        <v>61</v>
      </c>
      <c r="K39" s="266">
        <f>G39*E39</f>
        <v>62.108475000000013</v>
      </c>
      <c r="L39" s="266" t="s">
        <v>92</v>
      </c>
      <c r="M39" s="266"/>
      <c r="N39" s="266"/>
      <c r="O39" s="266"/>
    </row>
    <row r="40" spans="1:23" s="87" customFormat="1" x14ac:dyDescent="0.55000000000000004">
      <c r="A40" s="266"/>
      <c r="B40" s="266"/>
      <c r="C40" s="266"/>
      <c r="D40" s="266"/>
      <c r="E40" s="297" t="s">
        <v>81</v>
      </c>
      <c r="F40" s="266"/>
      <c r="G40" s="266"/>
      <c r="H40" s="266"/>
      <c r="I40" s="266"/>
      <c r="J40" s="266" t="s">
        <v>61</v>
      </c>
      <c r="K40" s="269">
        <f>K32+K33+K34+K35+K36+K37+K38+K39</f>
        <v>4018.3938187066669</v>
      </c>
      <c r="L40" s="266" t="s">
        <v>92</v>
      </c>
      <c r="M40" s="266"/>
      <c r="N40" s="266"/>
      <c r="O40" s="266"/>
    </row>
    <row r="41" spans="1:23" s="87" customFormat="1" ht="24.75" thickBot="1" x14ac:dyDescent="0.6">
      <c r="A41" s="296" t="s">
        <v>82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23" s="87" customFormat="1" ht="24.75" thickBot="1" x14ac:dyDescent="0.6">
      <c r="A42" s="266" t="s">
        <v>642</v>
      </c>
      <c r="B42" s="266"/>
      <c r="C42" s="266"/>
      <c r="D42" s="266"/>
      <c r="E42" s="337">
        <f>W46</f>
        <v>50.18976</v>
      </c>
      <c r="F42" s="233" t="s">
        <v>91</v>
      </c>
      <c r="G42" s="233">
        <f>ราคาวัสดุ!H21+4.1</f>
        <v>31.479999999999997</v>
      </c>
      <c r="H42" s="233" t="s">
        <v>60</v>
      </c>
      <c r="I42" s="233"/>
      <c r="J42" s="266" t="s">
        <v>61</v>
      </c>
      <c r="K42" s="266">
        <f>G42*E42</f>
        <v>1579.9736447999999</v>
      </c>
      <c r="L42" s="266" t="s">
        <v>92</v>
      </c>
      <c r="M42" s="406" t="s">
        <v>645</v>
      </c>
      <c r="N42" s="407"/>
      <c r="O42" s="408"/>
    </row>
    <row r="43" spans="1:23" s="87" customFormat="1" ht="24.75" thickBot="1" x14ac:dyDescent="0.6">
      <c r="A43" s="266" t="s">
        <v>83</v>
      </c>
      <c r="B43" s="266"/>
      <c r="C43" s="266"/>
      <c r="D43" s="266"/>
      <c r="E43" s="337">
        <f>W47</f>
        <v>48.905499999999996</v>
      </c>
      <c r="F43" s="233" t="s">
        <v>91</v>
      </c>
      <c r="G43" s="233">
        <f>ราคาวัสดุ!H22+4.1</f>
        <v>31.22</v>
      </c>
      <c r="H43" s="233" t="s">
        <v>60</v>
      </c>
      <c r="I43" s="233"/>
      <c r="J43" s="266" t="s">
        <v>61</v>
      </c>
      <c r="K43" s="266">
        <f>G43*E43</f>
        <v>1526.8297099999997</v>
      </c>
      <c r="L43" s="266" t="s">
        <v>92</v>
      </c>
      <c r="M43" s="398" t="s">
        <v>645</v>
      </c>
      <c r="N43" s="399"/>
      <c r="O43" s="400"/>
    </row>
    <row r="44" spans="1:23" s="87" customFormat="1" x14ac:dyDescent="0.55000000000000004">
      <c r="A44" s="266" t="s">
        <v>84</v>
      </c>
      <c r="B44" s="266"/>
      <c r="C44" s="266"/>
      <c r="D44" s="266"/>
      <c r="E44" s="266">
        <f>E43+E42</f>
        <v>99.095259999999996</v>
      </c>
      <c r="F44" s="266" t="s">
        <v>91</v>
      </c>
      <c r="G44" s="233">
        <v>12</v>
      </c>
      <c r="H44" s="233" t="s">
        <v>60</v>
      </c>
      <c r="I44" s="233"/>
      <c r="J44" s="266" t="s">
        <v>61</v>
      </c>
      <c r="K44" s="266">
        <f>G44*E44</f>
        <v>1189.14312</v>
      </c>
      <c r="L44" s="266" t="s">
        <v>92</v>
      </c>
      <c r="M44" s="266"/>
      <c r="N44" s="266"/>
      <c r="O44" s="266"/>
    </row>
    <row r="45" spans="1:23" s="87" customFormat="1" x14ac:dyDescent="0.55000000000000004">
      <c r="A45" s="266" t="s">
        <v>85</v>
      </c>
      <c r="B45" s="266"/>
      <c r="C45" s="266"/>
      <c r="D45" s="266"/>
      <c r="E45" s="233">
        <v>1.4</v>
      </c>
      <c r="F45" s="233" t="s">
        <v>104</v>
      </c>
      <c r="G45" s="233">
        <f>ราคาวัสดุ!H66</f>
        <v>50.964750793650786</v>
      </c>
      <c r="H45" s="233" t="s">
        <v>60</v>
      </c>
      <c r="I45" s="233"/>
      <c r="J45" s="266" t="s">
        <v>61</v>
      </c>
      <c r="K45" s="266">
        <f t="shared" ref="K45:K46" si="3">G45*E45</f>
        <v>71.350651111111091</v>
      </c>
      <c r="L45" s="266" t="s">
        <v>92</v>
      </c>
      <c r="M45" s="266"/>
      <c r="N45" s="266"/>
      <c r="O45" s="266"/>
    </row>
    <row r="46" spans="1:23" s="87" customFormat="1" x14ac:dyDescent="0.55000000000000004">
      <c r="A46" s="266" t="s">
        <v>86</v>
      </c>
      <c r="B46" s="266"/>
      <c r="C46" s="266"/>
      <c r="D46" s="266"/>
      <c r="E46" s="233">
        <v>1.4</v>
      </c>
      <c r="F46" s="233" t="s">
        <v>104</v>
      </c>
      <c r="G46" s="233">
        <f>ราคาวัสดุ!H73</f>
        <v>46.162528571428567</v>
      </c>
      <c r="H46" s="233" t="s">
        <v>60</v>
      </c>
      <c r="I46" s="233"/>
      <c r="J46" s="266" t="s">
        <v>61</v>
      </c>
      <c r="K46" s="266">
        <f t="shared" si="3"/>
        <v>64.627539999999996</v>
      </c>
      <c r="L46" s="266" t="s">
        <v>92</v>
      </c>
      <c r="M46" s="266"/>
      <c r="N46" s="266"/>
      <c r="O46" s="266"/>
      <c r="P46" s="87" t="s">
        <v>736</v>
      </c>
      <c r="T46" s="87" t="s">
        <v>739</v>
      </c>
      <c r="W46" s="87">
        <f>(6*5*213.12*0.00785)</f>
        <v>50.18976</v>
      </c>
    </row>
    <row r="47" spans="1:23" s="87" customFormat="1" x14ac:dyDescent="0.55000000000000004">
      <c r="A47" s="266"/>
      <c r="B47" s="266"/>
      <c r="C47" s="266"/>
      <c r="D47" s="266"/>
      <c r="E47" s="297" t="s">
        <v>87</v>
      </c>
      <c r="F47" s="266"/>
      <c r="G47" s="266"/>
      <c r="H47" s="266"/>
      <c r="I47" s="266"/>
      <c r="J47" s="266" t="s">
        <v>61</v>
      </c>
      <c r="K47" s="269">
        <f>K46+K45+K44+K43+K42</f>
        <v>4431.9246659111104</v>
      </c>
      <c r="L47" s="266" t="s">
        <v>92</v>
      </c>
      <c r="M47" s="266"/>
      <c r="N47" s="266"/>
      <c r="O47" s="266"/>
      <c r="P47" s="87" t="s">
        <v>737</v>
      </c>
      <c r="T47" s="87" t="s">
        <v>738</v>
      </c>
      <c r="W47" s="87">
        <f>(10*10*62.3*0.00785)</f>
        <v>48.905499999999996</v>
      </c>
    </row>
    <row r="48" spans="1:23" s="87" customFormat="1" ht="24.75" thickBot="1" x14ac:dyDescent="0.6">
      <c r="A48" s="266"/>
      <c r="B48" s="266"/>
      <c r="C48" s="297" t="s">
        <v>88</v>
      </c>
      <c r="D48" s="266"/>
      <c r="E48" s="266"/>
      <c r="F48" s="266"/>
      <c r="G48" s="266"/>
      <c r="H48" s="266"/>
      <c r="I48" s="266"/>
      <c r="J48" s="266" t="s">
        <v>61</v>
      </c>
      <c r="K48" s="273">
        <f>K47+K40</f>
        <v>8450.3184846177774</v>
      </c>
      <c r="L48" s="266" t="s">
        <v>89</v>
      </c>
      <c r="M48" s="266"/>
      <c r="N48" s="266"/>
      <c r="O48" s="266"/>
      <c r="Q48" s="242"/>
    </row>
    <row r="49" spans="1:15" s="87" customFormat="1" ht="24.75" thickTop="1" x14ac:dyDescent="0.55000000000000004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33"/>
      <c r="O49" s="266"/>
    </row>
    <row r="50" spans="1:15" s="87" customFormat="1" x14ac:dyDescent="0.55000000000000004">
      <c r="A50" s="162" t="s">
        <v>635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338"/>
      <c r="N50" s="338"/>
      <c r="O50" s="266"/>
    </row>
    <row r="51" spans="1:15" s="87" customFormat="1" x14ac:dyDescent="0.55000000000000004">
      <c r="A51" s="164" t="s">
        <v>94</v>
      </c>
      <c r="B51" s="164"/>
      <c r="C51" s="164"/>
      <c r="D51" s="163"/>
      <c r="E51" s="163"/>
      <c r="F51" s="164">
        <v>0.03</v>
      </c>
      <c r="G51" s="164" t="s">
        <v>95</v>
      </c>
      <c r="H51" s="164">
        <f>(16298.86/1000)</f>
        <v>16.298860000000001</v>
      </c>
      <c r="I51" s="164"/>
      <c r="J51" s="164"/>
      <c r="K51" s="164">
        <f t="shared" ref="K51:K52" si="4">H51*F51</f>
        <v>0.48896580000000001</v>
      </c>
      <c r="L51" s="164" t="s">
        <v>92</v>
      </c>
      <c r="M51" s="338"/>
      <c r="N51" s="338"/>
      <c r="O51" s="266"/>
    </row>
    <row r="52" spans="1:15" s="87" customFormat="1" x14ac:dyDescent="0.55000000000000004">
      <c r="A52" s="164" t="s">
        <v>96</v>
      </c>
      <c r="B52" s="164"/>
      <c r="C52" s="164"/>
      <c r="D52" s="163"/>
      <c r="E52" s="163"/>
      <c r="F52" s="164">
        <v>1</v>
      </c>
      <c r="G52" s="164" t="s">
        <v>97</v>
      </c>
      <c r="H52" s="164">
        <v>11.74</v>
      </c>
      <c r="I52" s="164"/>
      <c r="J52" s="164"/>
      <c r="K52" s="164">
        <f t="shared" si="4"/>
        <v>11.74</v>
      </c>
      <c r="L52" s="164" t="s">
        <v>92</v>
      </c>
      <c r="M52" s="338"/>
      <c r="N52" s="338"/>
      <c r="O52" s="266"/>
    </row>
    <row r="53" spans="1:15" s="87" customFormat="1" ht="24.75" thickBot="1" x14ac:dyDescent="0.6">
      <c r="A53" s="164"/>
      <c r="B53" s="164"/>
      <c r="C53" s="164"/>
      <c r="D53" s="164"/>
      <c r="E53" s="164"/>
      <c r="F53" s="297" t="s">
        <v>69</v>
      </c>
      <c r="G53" s="164"/>
      <c r="H53" s="164"/>
      <c r="I53" s="164"/>
      <c r="J53" s="166" t="s">
        <v>636</v>
      </c>
      <c r="K53" s="165">
        <f>K52+K51</f>
        <v>12.228965800000001</v>
      </c>
      <c r="L53" s="164" t="s">
        <v>98</v>
      </c>
      <c r="M53" s="338"/>
      <c r="N53" s="338"/>
      <c r="O53" s="266"/>
    </row>
    <row r="54" spans="1:15" s="87" customFormat="1" ht="24.75" thickTop="1" x14ac:dyDescent="0.55000000000000004">
      <c r="A54" s="164"/>
      <c r="B54" s="164"/>
      <c r="C54" s="164"/>
      <c r="D54" s="164"/>
      <c r="E54" s="164"/>
      <c r="F54" s="297"/>
      <c r="G54" s="164"/>
      <c r="H54" s="164"/>
      <c r="I54" s="164"/>
      <c r="J54" s="166"/>
      <c r="K54" s="164"/>
      <c r="L54" s="164"/>
      <c r="M54" s="338"/>
      <c r="N54" s="338"/>
      <c r="O54" s="266"/>
    </row>
    <row r="55" spans="1:15" s="87" customFormat="1" x14ac:dyDescent="0.55000000000000004">
      <c r="A55" s="332" t="s">
        <v>752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33" t="s">
        <v>788</v>
      </c>
      <c r="O55" s="266"/>
    </row>
    <row r="56" spans="1:15" s="87" customFormat="1" x14ac:dyDescent="0.55000000000000004">
      <c r="A56" s="266" t="s">
        <v>753</v>
      </c>
      <c r="B56" s="266"/>
      <c r="C56" s="266"/>
      <c r="D56" s="266"/>
      <c r="E56" s="266"/>
      <c r="F56" s="266"/>
      <c r="G56" s="266"/>
      <c r="H56" s="266"/>
      <c r="I56" s="266"/>
      <c r="J56" s="266" t="s">
        <v>61</v>
      </c>
      <c r="K56" s="266">
        <f>0.15</f>
        <v>0.15</v>
      </c>
      <c r="L56" s="266" t="s">
        <v>92</v>
      </c>
      <c r="M56" s="266"/>
      <c r="N56" s="266"/>
      <c r="O56" s="266"/>
    </row>
    <row r="57" spans="1:15" s="87" customFormat="1" x14ac:dyDescent="0.55000000000000004">
      <c r="A57" s="266" t="s">
        <v>757</v>
      </c>
      <c r="B57" s="266"/>
      <c r="C57" s="266"/>
      <c r="D57" s="266"/>
      <c r="E57" s="266"/>
      <c r="F57" s="266"/>
      <c r="G57" s="266"/>
      <c r="H57" s="266"/>
      <c r="I57" s="266"/>
      <c r="J57" s="266" t="s">
        <v>61</v>
      </c>
      <c r="K57" s="266">
        <f>1*1*0.15</f>
        <v>0.15</v>
      </c>
      <c r="L57" s="266" t="s">
        <v>756</v>
      </c>
      <c r="M57" s="266"/>
      <c r="N57" s="266"/>
      <c r="O57" s="266"/>
    </row>
    <row r="58" spans="1:15" s="87" customFormat="1" x14ac:dyDescent="0.55000000000000004">
      <c r="A58" s="266" t="s">
        <v>754</v>
      </c>
      <c r="B58" s="266"/>
      <c r="C58" s="266">
        <v>0</v>
      </c>
      <c r="D58" s="266" t="s">
        <v>755</v>
      </c>
      <c r="E58" s="266" t="s">
        <v>60</v>
      </c>
      <c r="F58" s="266"/>
      <c r="G58" s="266"/>
      <c r="H58" s="266"/>
      <c r="I58" s="266"/>
      <c r="J58" s="266" t="s">
        <v>61</v>
      </c>
      <c r="K58" s="266">
        <f>C58*1.7</f>
        <v>0</v>
      </c>
      <c r="L58" s="266" t="s">
        <v>21</v>
      </c>
      <c r="M58" s="266"/>
      <c r="N58" s="266"/>
      <c r="O58" s="266"/>
    </row>
    <row r="59" spans="1:15" s="87" customFormat="1" x14ac:dyDescent="0.55000000000000004">
      <c r="A59" s="266" t="s">
        <v>762</v>
      </c>
      <c r="B59" s="266"/>
      <c r="C59" s="266"/>
      <c r="D59" s="266"/>
      <c r="E59" s="266"/>
      <c r="F59" s="266"/>
      <c r="G59" s="266"/>
      <c r="H59" s="266"/>
      <c r="I59" s="266"/>
      <c r="J59" s="266" t="s">
        <v>61</v>
      </c>
      <c r="K59" s="266"/>
      <c r="L59" s="266"/>
      <c r="M59" s="266"/>
      <c r="N59" s="266"/>
      <c r="O59" s="266"/>
    </row>
    <row r="60" spans="1:15" s="87" customFormat="1" x14ac:dyDescent="0.55000000000000004">
      <c r="A60" s="266" t="s">
        <v>759</v>
      </c>
      <c r="B60" s="266"/>
      <c r="C60" s="266">
        <f>1*1*0.15</f>
        <v>0.15</v>
      </c>
      <c r="D60" s="266" t="s">
        <v>758</v>
      </c>
      <c r="E60" s="266"/>
      <c r="F60" s="266"/>
      <c r="G60" s="266"/>
      <c r="H60" s="266"/>
      <c r="I60" s="266"/>
      <c r="J60" s="266" t="s">
        <v>61</v>
      </c>
      <c r="K60" s="266">
        <f>C60*400</f>
        <v>60</v>
      </c>
      <c r="L60" s="266" t="s">
        <v>30</v>
      </c>
      <c r="M60" s="266"/>
      <c r="N60" s="266"/>
      <c r="O60" s="266"/>
    </row>
    <row r="61" spans="1:15" s="87" customFormat="1" x14ac:dyDescent="0.55000000000000004">
      <c r="A61" s="339" t="s">
        <v>766</v>
      </c>
      <c r="B61" s="340"/>
      <c r="C61" s="340"/>
      <c r="D61" s="340"/>
      <c r="E61" s="251">
        <f>36.77</f>
        <v>36.770000000000003</v>
      </c>
      <c r="F61" s="251" t="s">
        <v>28</v>
      </c>
      <c r="G61" s="251">
        <f>E61</f>
        <v>36.770000000000003</v>
      </c>
      <c r="H61" s="282" t="s">
        <v>72</v>
      </c>
      <c r="I61" s="282">
        <v>0.15</v>
      </c>
      <c r="J61" s="266" t="s">
        <v>61</v>
      </c>
      <c r="K61" s="341">
        <f>(G61*0.15)/2</f>
        <v>2.7577500000000001</v>
      </c>
      <c r="L61" s="266" t="s">
        <v>30</v>
      </c>
      <c r="M61" s="266"/>
      <c r="N61" s="397" t="s">
        <v>765</v>
      </c>
      <c r="O61" s="397"/>
    </row>
    <row r="62" spans="1:15" s="87" customFormat="1" x14ac:dyDescent="0.55000000000000004">
      <c r="A62" s="266" t="s">
        <v>760</v>
      </c>
      <c r="B62" s="266">
        <f>1</f>
        <v>1</v>
      </c>
      <c r="C62" s="318" t="s">
        <v>763</v>
      </c>
      <c r="D62" s="266">
        <v>10.99</v>
      </c>
      <c r="E62" s="268"/>
      <c r="F62" s="233"/>
      <c r="G62" s="233"/>
      <c r="H62" s="233"/>
      <c r="I62" s="233"/>
      <c r="J62" s="266" t="s">
        <v>61</v>
      </c>
      <c r="K62" s="342">
        <f>10.99*0.15</f>
        <v>1.6485000000000001</v>
      </c>
      <c r="L62" s="266" t="s">
        <v>30</v>
      </c>
      <c r="M62" s="266"/>
      <c r="N62" s="266"/>
      <c r="O62" s="266"/>
    </row>
    <row r="63" spans="1:15" s="87" customFormat="1" x14ac:dyDescent="0.55000000000000004">
      <c r="A63" s="266" t="s">
        <v>761</v>
      </c>
      <c r="B63" s="266"/>
      <c r="C63" s="266"/>
      <c r="D63" s="266"/>
      <c r="E63" s="266"/>
      <c r="F63" s="266"/>
      <c r="G63" s="266"/>
      <c r="H63" s="266"/>
      <c r="I63" s="266"/>
      <c r="J63" s="266" t="s">
        <v>61</v>
      </c>
      <c r="K63" s="343">
        <f>SUM(K60:K62)</f>
        <v>64.40625</v>
      </c>
      <c r="L63" s="266" t="s">
        <v>30</v>
      </c>
      <c r="M63" s="266"/>
      <c r="N63" s="266"/>
      <c r="O63" s="266"/>
    </row>
    <row r="64" spans="1:15" s="87" customFormat="1" ht="24.75" thickBot="1" x14ac:dyDescent="0.6">
      <c r="A64" s="266"/>
      <c r="B64" s="266"/>
      <c r="C64" s="266"/>
      <c r="D64" s="266"/>
      <c r="E64" s="297" t="s">
        <v>69</v>
      </c>
      <c r="F64" s="266"/>
      <c r="G64" s="266"/>
      <c r="H64" s="266"/>
      <c r="I64" s="266"/>
      <c r="J64" s="266" t="s">
        <v>61</v>
      </c>
      <c r="K64" s="344">
        <f>K63</f>
        <v>64.40625</v>
      </c>
      <c r="L64" s="266" t="s">
        <v>62</v>
      </c>
      <c r="M64" s="266"/>
      <c r="N64" s="266"/>
      <c r="O64" s="266"/>
    </row>
    <row r="65" spans="1:19" s="87" customFormat="1" ht="27" thickTop="1" x14ac:dyDescent="0.7">
      <c r="A65" s="164"/>
      <c r="B65" s="164"/>
      <c r="C65" s="164"/>
      <c r="D65" s="164"/>
      <c r="E65" s="297" t="s">
        <v>764</v>
      </c>
      <c r="F65" s="266"/>
      <c r="G65" s="164"/>
      <c r="H65" s="164"/>
      <c r="I65" s="164"/>
      <c r="J65" s="166"/>
      <c r="K65" s="330">
        <f>K64*1.1</f>
        <v>70.846875000000011</v>
      </c>
      <c r="L65" s="164"/>
      <c r="M65" s="338"/>
      <c r="N65" s="338"/>
      <c r="O65" s="266"/>
    </row>
    <row r="66" spans="1:19" s="87" customFormat="1" x14ac:dyDescent="0.55000000000000004">
      <c r="A66" s="164"/>
      <c r="B66" s="164"/>
      <c r="C66" s="164"/>
      <c r="D66" s="164"/>
      <c r="E66" s="164"/>
      <c r="F66" s="297"/>
      <c r="G66" s="164"/>
      <c r="H66" s="164"/>
      <c r="I66" s="164"/>
      <c r="J66" s="166"/>
      <c r="K66" s="164"/>
      <c r="L66" s="164"/>
      <c r="M66" s="338"/>
      <c r="N66" s="338"/>
      <c r="O66" s="266"/>
    </row>
    <row r="67" spans="1:19" s="87" customFormat="1" x14ac:dyDescent="0.55000000000000004">
      <c r="A67" s="164"/>
      <c r="B67" s="164"/>
      <c r="C67" s="164"/>
      <c r="D67" s="164"/>
      <c r="E67" s="164"/>
      <c r="F67" s="297">
        <f>254*1.1*0.15</f>
        <v>41.910000000000004</v>
      </c>
      <c r="G67" s="164"/>
      <c r="H67" s="164"/>
      <c r="I67" s="164"/>
      <c r="J67" s="166"/>
      <c r="K67" s="164"/>
      <c r="L67" s="164"/>
      <c r="M67" s="338"/>
      <c r="N67" s="338"/>
      <c r="O67" s="266"/>
    </row>
    <row r="68" spans="1:19" s="87" customFormat="1" x14ac:dyDescent="0.55000000000000004">
      <c r="A68" s="164"/>
      <c r="B68" s="164"/>
      <c r="C68" s="164"/>
      <c r="D68" s="164"/>
      <c r="E68" s="164"/>
      <c r="F68" s="297">
        <f>400+18.385+10.99</f>
        <v>429.375</v>
      </c>
      <c r="G68" s="164"/>
      <c r="H68" s="164"/>
      <c r="I68" s="164"/>
      <c r="J68" s="166"/>
      <c r="K68" s="164"/>
      <c r="L68" s="164"/>
      <c r="M68" s="338"/>
      <c r="N68" s="338"/>
      <c r="O68" s="266"/>
    </row>
    <row r="69" spans="1:19" s="87" customFormat="1" x14ac:dyDescent="0.55000000000000004">
      <c r="A69" s="164"/>
      <c r="B69" s="164"/>
      <c r="C69" s="164"/>
      <c r="D69" s="164"/>
      <c r="E69" s="164"/>
      <c r="F69" s="297">
        <f>F67*F68</f>
        <v>17995.106250000001</v>
      </c>
      <c r="G69" s="164"/>
      <c r="H69" s="164"/>
      <c r="I69" s="164"/>
      <c r="J69" s="166"/>
      <c r="K69" s="164"/>
      <c r="L69" s="164"/>
      <c r="M69" s="338"/>
      <c r="N69" s="338"/>
      <c r="O69" s="266"/>
    </row>
    <row r="70" spans="1:19" s="87" customFormat="1" x14ac:dyDescent="0.55000000000000004">
      <c r="A70" s="164"/>
      <c r="B70" s="164"/>
      <c r="C70" s="164"/>
      <c r="D70" s="164"/>
      <c r="E70" s="164"/>
      <c r="F70" s="297"/>
      <c r="G70" s="164"/>
      <c r="H70" s="164"/>
      <c r="I70" s="164"/>
      <c r="J70" s="166"/>
      <c r="K70" s="164"/>
      <c r="L70" s="164"/>
      <c r="M70" s="338"/>
      <c r="N70" s="338"/>
      <c r="O70" s="266"/>
    </row>
    <row r="71" spans="1:19" s="87" customFormat="1" x14ac:dyDescent="0.55000000000000004">
      <c r="A71" s="164" t="s">
        <v>768</v>
      </c>
      <c r="B71" s="164"/>
      <c r="C71" s="164"/>
      <c r="D71" s="164"/>
      <c r="E71" s="164"/>
      <c r="F71" s="297"/>
      <c r="G71" s="164"/>
      <c r="H71" s="164"/>
      <c r="I71" s="164"/>
      <c r="J71" s="166"/>
      <c r="K71" s="164"/>
      <c r="L71" s="164"/>
      <c r="M71" s="338"/>
      <c r="N71" s="338"/>
      <c r="O71" s="266"/>
    </row>
    <row r="72" spans="1:19" s="87" customFormat="1" x14ac:dyDescent="0.55000000000000004">
      <c r="A72" s="164" t="s">
        <v>767</v>
      </c>
      <c r="B72" s="164"/>
      <c r="C72" s="164"/>
      <c r="D72" s="164"/>
      <c r="E72" s="164"/>
      <c r="F72" s="297"/>
      <c r="G72" s="164"/>
      <c r="H72" s="164"/>
      <c r="I72" s="164"/>
      <c r="J72" s="166"/>
      <c r="K72" s="164"/>
      <c r="L72" s="164"/>
      <c r="M72" s="338"/>
      <c r="N72" s="338"/>
      <c r="O72" s="266"/>
    </row>
    <row r="73" spans="1:19" s="87" customFormat="1" x14ac:dyDescent="0.55000000000000004">
      <c r="A73" s="164"/>
      <c r="B73" s="164"/>
      <c r="C73" s="164"/>
      <c r="D73" s="164"/>
      <c r="E73" s="164"/>
      <c r="F73" s="297"/>
      <c r="G73" s="164"/>
      <c r="H73" s="164"/>
      <c r="I73" s="164"/>
      <c r="J73" s="166"/>
      <c r="K73" s="164"/>
      <c r="L73" s="164"/>
      <c r="M73" s="338"/>
      <c r="N73" s="338"/>
      <c r="O73" s="266"/>
    </row>
    <row r="74" spans="1:19" x14ac:dyDescent="0.55000000000000004">
      <c r="A74" s="27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233" t="s">
        <v>789</v>
      </c>
      <c r="O74" s="212"/>
    </row>
    <row r="75" spans="1:19" x14ac:dyDescent="0.55000000000000004">
      <c r="A75" s="385" t="s">
        <v>58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164"/>
      <c r="M75" s="164"/>
      <c r="N75" s="164"/>
      <c r="O75" s="212"/>
      <c r="Q75" s="33">
        <f>(0.89*24)*10</f>
        <v>213.6</v>
      </c>
      <c r="R75" s="33" t="s">
        <v>734</v>
      </c>
      <c r="S75" s="33">
        <f>50*6*Q75*0.000785</f>
        <v>50.302799999999998</v>
      </c>
    </row>
    <row r="76" spans="1:19" x14ac:dyDescent="0.55000000000000004">
      <c r="A76" s="210" t="s">
        <v>646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</row>
    <row r="77" spans="1:19" x14ac:dyDescent="0.55000000000000004">
      <c r="A77" s="212" t="s">
        <v>647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75" t="s">
        <v>648</v>
      </c>
      <c r="L77" s="267">
        <v>1.63</v>
      </c>
      <c r="M77" s="212" t="s">
        <v>30</v>
      </c>
    </row>
    <row r="78" spans="1:19" ht="24.75" thickBot="1" x14ac:dyDescent="0.6">
      <c r="B78" s="212"/>
      <c r="C78" s="212"/>
      <c r="D78" s="212"/>
      <c r="E78" s="276" t="s">
        <v>649</v>
      </c>
      <c r="F78" s="212"/>
      <c r="G78" s="212"/>
      <c r="H78" s="212"/>
      <c r="I78" s="212"/>
      <c r="J78" s="212"/>
      <c r="K78" s="275" t="s">
        <v>648</v>
      </c>
      <c r="L78" s="270">
        <f>L77</f>
        <v>1.63</v>
      </c>
      <c r="M78" s="212" t="s">
        <v>30</v>
      </c>
    </row>
    <row r="79" spans="1:19" ht="24.75" thickTop="1" x14ac:dyDescent="0.55000000000000004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P79"/>
    </row>
    <row r="80" spans="1:19" x14ac:dyDescent="0.55000000000000004">
      <c r="A80" s="277" t="s">
        <v>650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</row>
    <row r="81" spans="1:17" x14ac:dyDescent="0.55000000000000004">
      <c r="A81" s="212" t="s">
        <v>651</v>
      </c>
      <c r="B81" s="212"/>
      <c r="C81" s="212"/>
      <c r="D81" s="212"/>
      <c r="E81" s="212"/>
      <c r="F81" s="266"/>
      <c r="G81" s="266"/>
      <c r="H81" s="266"/>
      <c r="I81" s="266"/>
      <c r="J81" s="266"/>
      <c r="K81" s="278" t="s">
        <v>648</v>
      </c>
      <c r="L81" s="266">
        <f>ราคาวัสดุ!E11</f>
        <v>124.3</v>
      </c>
      <c r="M81" s="266" t="s">
        <v>652</v>
      </c>
      <c r="Q81"/>
    </row>
    <row r="82" spans="1:17" x14ac:dyDescent="0.55000000000000004">
      <c r="A82" s="212" t="s">
        <v>653</v>
      </c>
      <c r="B82" s="212"/>
      <c r="C82" s="212"/>
      <c r="D82" s="212"/>
      <c r="E82" s="55"/>
      <c r="F82" s="251">
        <v>87</v>
      </c>
      <c r="G82" s="251" t="s">
        <v>654</v>
      </c>
      <c r="H82" s="251">
        <v>165.25</v>
      </c>
      <c r="I82" s="251" t="s">
        <v>652</v>
      </c>
      <c r="J82" s="251"/>
      <c r="K82" s="279" t="s">
        <v>648</v>
      </c>
      <c r="L82" s="251">
        <f>H82</f>
        <v>165.25</v>
      </c>
      <c r="M82" s="266" t="s">
        <v>652</v>
      </c>
    </row>
    <row r="83" spans="1:17" x14ac:dyDescent="0.55000000000000004">
      <c r="A83" s="280" t="s">
        <v>655</v>
      </c>
      <c r="B83" s="212"/>
      <c r="C83" s="212"/>
      <c r="D83" s="212"/>
      <c r="E83" s="55"/>
      <c r="F83" s="251"/>
      <c r="G83" s="251"/>
      <c r="H83" s="251"/>
      <c r="I83" s="251"/>
      <c r="J83" s="251"/>
      <c r="K83" s="279" t="s">
        <v>648</v>
      </c>
      <c r="L83" s="281">
        <f>L82+L81</f>
        <v>289.55</v>
      </c>
      <c r="M83" s="266" t="s">
        <v>652</v>
      </c>
    </row>
    <row r="84" spans="1:17" x14ac:dyDescent="0.55000000000000004">
      <c r="A84" s="212" t="s">
        <v>656</v>
      </c>
      <c r="B84" s="212"/>
      <c r="C84" s="212"/>
      <c r="D84" s="212"/>
      <c r="E84" s="55"/>
      <c r="F84" s="251"/>
      <c r="G84" s="251"/>
      <c r="H84" s="251"/>
      <c r="I84" s="251"/>
      <c r="J84" s="251"/>
      <c r="K84" s="279" t="s">
        <v>648</v>
      </c>
      <c r="L84" s="251">
        <v>0</v>
      </c>
      <c r="M84" s="266" t="s">
        <v>652</v>
      </c>
    </row>
    <row r="85" spans="1:17" x14ac:dyDescent="0.55000000000000004">
      <c r="A85" s="183" t="s">
        <v>657</v>
      </c>
      <c r="B85" s="183"/>
      <c r="C85" s="183"/>
      <c r="D85" s="183"/>
      <c r="E85" s="55"/>
      <c r="F85" s="251"/>
      <c r="G85" s="251"/>
      <c r="H85" s="251">
        <v>0</v>
      </c>
      <c r="I85" s="282" t="s">
        <v>658</v>
      </c>
      <c r="J85" s="282" t="s">
        <v>659</v>
      </c>
      <c r="K85" s="279" t="s">
        <v>648</v>
      </c>
      <c r="L85" s="251">
        <f>H85*0.75</f>
        <v>0</v>
      </c>
      <c r="M85" s="266" t="s">
        <v>652</v>
      </c>
    </row>
    <row r="86" spans="1:17" x14ac:dyDescent="0.55000000000000004">
      <c r="A86" s="183"/>
      <c r="B86" s="183"/>
      <c r="C86" s="183"/>
      <c r="D86" s="183" t="s">
        <v>660</v>
      </c>
      <c r="E86" s="55"/>
      <c r="F86" s="251"/>
      <c r="G86" s="251"/>
      <c r="H86" s="251"/>
      <c r="I86" s="251"/>
      <c r="J86" s="251"/>
      <c r="K86" s="279" t="s">
        <v>648</v>
      </c>
      <c r="L86" s="281">
        <f>L83</f>
        <v>289.55</v>
      </c>
      <c r="M86" s="266" t="s">
        <v>652</v>
      </c>
    </row>
    <row r="87" spans="1:17" ht="24.75" thickBot="1" x14ac:dyDescent="0.6">
      <c r="A87" s="183"/>
      <c r="B87" s="183"/>
      <c r="C87" s="183"/>
      <c r="D87" s="183"/>
      <c r="E87" s="283" t="s">
        <v>649</v>
      </c>
      <c r="F87" s="251"/>
      <c r="G87" s="251"/>
      <c r="H87" s="251"/>
      <c r="I87" s="251"/>
      <c r="J87" s="251"/>
      <c r="K87" s="279" t="s">
        <v>648</v>
      </c>
      <c r="L87" s="284">
        <f>L86+L85</f>
        <v>289.55</v>
      </c>
      <c r="M87" s="266" t="s">
        <v>652</v>
      </c>
    </row>
    <row r="88" spans="1:17" ht="24.75" thickTop="1" x14ac:dyDescent="0.55000000000000004">
      <c r="A88" s="28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187"/>
    </row>
    <row r="89" spans="1:17" x14ac:dyDescent="0.55000000000000004">
      <c r="A89" s="184" t="s">
        <v>661</v>
      </c>
      <c r="B89" s="185"/>
      <c r="C89" s="185"/>
      <c r="D89" s="185"/>
      <c r="E89" s="185"/>
      <c r="F89" s="185"/>
      <c r="G89" s="186"/>
      <c r="H89" s="187"/>
      <c r="I89" s="205"/>
      <c r="J89" s="205"/>
      <c r="K89" s="205"/>
      <c r="L89" s="205"/>
      <c r="M89" s="205"/>
      <c r="N89" s="187"/>
    </row>
    <row r="90" spans="1:17" x14ac:dyDescent="0.55000000000000004">
      <c r="A90" s="185" t="s">
        <v>662</v>
      </c>
      <c r="B90" s="185"/>
      <c r="C90" s="188">
        <v>1</v>
      </c>
      <c r="D90" s="189" t="s">
        <v>663</v>
      </c>
      <c r="E90" s="189"/>
      <c r="F90" s="188" t="s">
        <v>664</v>
      </c>
      <c r="G90" s="188">
        <v>5</v>
      </c>
      <c r="H90" s="189" t="s">
        <v>663</v>
      </c>
      <c r="I90" s="204"/>
      <c r="J90" s="204"/>
      <c r="K90" s="286" t="s">
        <v>648</v>
      </c>
      <c r="L90" s="204">
        <f>G90*C90</f>
        <v>5</v>
      </c>
      <c r="M90" s="233" t="s">
        <v>4</v>
      </c>
      <c r="N90" s="187"/>
    </row>
    <row r="91" spans="1:17" x14ac:dyDescent="0.55000000000000004">
      <c r="A91" s="185" t="s">
        <v>665</v>
      </c>
      <c r="B91" s="185"/>
      <c r="C91" s="190"/>
      <c r="D91" s="190"/>
      <c r="E91" s="191"/>
      <c r="F91" s="191"/>
      <c r="G91" s="192"/>
      <c r="H91" s="191"/>
      <c r="I91" s="191"/>
      <c r="J91" s="191"/>
      <c r="K91" s="287" t="s">
        <v>648</v>
      </c>
      <c r="L91" s="204">
        <f>สรุปราคากลาง!F14*0.15</f>
        <v>39.75</v>
      </c>
      <c r="M91" s="212" t="s">
        <v>21</v>
      </c>
      <c r="N91" s="187"/>
      <c r="Q91" s="288">
        <f>L97/40</f>
        <v>30.687562500000002</v>
      </c>
    </row>
    <row r="92" spans="1:17" x14ac:dyDescent="0.55000000000000004">
      <c r="A92" s="185" t="s">
        <v>666</v>
      </c>
      <c r="B92" s="185"/>
      <c r="C92" s="190"/>
      <c r="D92" s="392">
        <v>0</v>
      </c>
      <c r="E92" s="392"/>
      <c r="F92" s="193" t="s">
        <v>117</v>
      </c>
      <c r="G92" s="393">
        <v>0</v>
      </c>
      <c r="H92" s="393"/>
      <c r="I92" s="191"/>
      <c r="J92" s="191"/>
      <c r="K92" s="287" t="s">
        <v>648</v>
      </c>
      <c r="L92" s="204">
        <v>0</v>
      </c>
      <c r="M92" s="212" t="s">
        <v>652</v>
      </c>
      <c r="N92" s="187"/>
      <c r="Q92" s="289">
        <v>40</v>
      </c>
    </row>
    <row r="93" spans="1:17" x14ac:dyDescent="0.55000000000000004">
      <c r="A93" s="185" t="s">
        <v>667</v>
      </c>
      <c r="B93" s="185"/>
      <c r="C93" s="190"/>
      <c r="D93" s="193"/>
      <c r="E93" s="193"/>
      <c r="F93" s="193"/>
      <c r="G93" s="194"/>
      <c r="H93" s="194"/>
      <c r="I93" s="191"/>
      <c r="J93" s="191"/>
      <c r="K93" s="191"/>
      <c r="L93" s="191"/>
      <c r="M93" s="205"/>
      <c r="N93" s="187"/>
      <c r="Q93" s="289">
        <f>L102/40</f>
        <v>3.8624999999999998</v>
      </c>
    </row>
    <row r="94" spans="1:17" x14ac:dyDescent="0.55000000000000004">
      <c r="A94" s="185" t="s">
        <v>668</v>
      </c>
      <c r="B94" s="185"/>
      <c r="C94" s="190"/>
      <c r="D94" s="193" t="s">
        <v>28</v>
      </c>
      <c r="E94" s="191"/>
      <c r="F94" s="192">
        <f>ราคาวัสดุ!H12</f>
        <v>1636.67</v>
      </c>
      <c r="G94" s="188" t="s">
        <v>669</v>
      </c>
      <c r="H94" s="188">
        <f>L92</f>
        <v>0</v>
      </c>
      <c r="I94" s="204"/>
      <c r="J94" s="204"/>
      <c r="K94" s="286" t="s">
        <v>648</v>
      </c>
      <c r="L94" s="204">
        <f>F94+H94</f>
        <v>1636.67</v>
      </c>
      <c r="M94" s="212" t="s">
        <v>652</v>
      </c>
      <c r="N94" s="187"/>
      <c r="Q94" s="289">
        <f>L103/40</f>
        <v>1.4675</v>
      </c>
    </row>
    <row r="95" spans="1:17" x14ac:dyDescent="0.55000000000000004">
      <c r="A95" s="185" t="s">
        <v>107</v>
      </c>
      <c r="B95" s="185"/>
      <c r="C95" s="195">
        <f>L90</f>
        <v>5</v>
      </c>
      <c r="D95" s="190" t="s">
        <v>670</v>
      </c>
      <c r="E95" s="196"/>
      <c r="F95" s="197"/>
      <c r="G95" s="195"/>
      <c r="H95" s="198"/>
      <c r="I95" s="191"/>
      <c r="J95" s="191"/>
      <c r="K95" s="191"/>
      <c r="L95" s="191"/>
      <c r="M95" s="205"/>
      <c r="N95" s="187"/>
      <c r="Q95" s="289">
        <f>L104/40</f>
        <v>1.0237499999999999</v>
      </c>
    </row>
    <row r="96" spans="1:17" x14ac:dyDescent="0.55000000000000004">
      <c r="A96" s="185" t="s">
        <v>671</v>
      </c>
      <c r="B96" s="185"/>
      <c r="C96" s="193" t="s">
        <v>636</v>
      </c>
      <c r="D96" s="188">
        <f>C95</f>
        <v>5</v>
      </c>
      <c r="E96" s="188" t="s">
        <v>72</v>
      </c>
      <c r="F96" s="188">
        <v>15</v>
      </c>
      <c r="G96" s="188" t="s">
        <v>117</v>
      </c>
      <c r="H96" s="188">
        <v>100</v>
      </c>
      <c r="I96" s="197" t="s">
        <v>648</v>
      </c>
      <c r="J96" s="204">
        <f>D96*F96/H96</f>
        <v>0.75</v>
      </c>
      <c r="K96" s="55" t="s">
        <v>21</v>
      </c>
      <c r="L96" s="55"/>
      <c r="N96" s="187"/>
      <c r="Q96" s="290">
        <f>SUM(Q91:Q95)</f>
        <v>77.041312500000004</v>
      </c>
    </row>
    <row r="97" spans="1:21" x14ac:dyDescent="0.55000000000000004">
      <c r="A97" s="185" t="s">
        <v>668</v>
      </c>
      <c r="B97" s="185"/>
      <c r="C97" s="190"/>
      <c r="D97" s="188">
        <f>J96</f>
        <v>0.75</v>
      </c>
      <c r="E97" s="193" t="s">
        <v>672</v>
      </c>
      <c r="F97" s="188">
        <f>L94</f>
        <v>1636.67</v>
      </c>
      <c r="G97" s="394" t="s">
        <v>652</v>
      </c>
      <c r="H97" s="394"/>
      <c r="I97" s="191"/>
      <c r="J97" s="191"/>
      <c r="K97" s="287" t="s">
        <v>648</v>
      </c>
      <c r="L97" s="204">
        <f>D97*F97</f>
        <v>1227.5025000000001</v>
      </c>
      <c r="M97" s="205" t="s">
        <v>60</v>
      </c>
      <c r="N97" s="187"/>
    </row>
    <row r="98" spans="1:21" x14ac:dyDescent="0.55000000000000004">
      <c r="A98" s="185" t="s">
        <v>673</v>
      </c>
      <c r="B98" s="185"/>
      <c r="C98" s="196"/>
      <c r="D98" s="193"/>
      <c r="E98" s="193"/>
      <c r="F98" s="193"/>
      <c r="G98" s="193"/>
      <c r="H98" s="193"/>
      <c r="I98" s="191"/>
      <c r="J98" s="191"/>
      <c r="K98" s="191"/>
      <c r="L98" s="191"/>
      <c r="M98" s="205"/>
      <c r="N98" s="187"/>
    </row>
    <row r="99" spans="1:21" x14ac:dyDescent="0.55000000000000004">
      <c r="A99" s="187"/>
      <c r="B99" s="187"/>
      <c r="C99" s="193" t="s">
        <v>636</v>
      </c>
      <c r="D99" s="199">
        <v>0</v>
      </c>
      <c r="E99" s="193" t="s">
        <v>72</v>
      </c>
      <c r="F99" s="188">
        <v>0</v>
      </c>
      <c r="G99" s="193" t="s">
        <v>72</v>
      </c>
      <c r="H99" s="199">
        <f>J96</f>
        <v>0.75</v>
      </c>
      <c r="I99" s="191"/>
      <c r="J99" s="191"/>
      <c r="K99" s="287" t="s">
        <v>648</v>
      </c>
      <c r="L99" s="204">
        <f>D99*F99*H99</f>
        <v>0</v>
      </c>
      <c r="M99" s="205" t="s">
        <v>60</v>
      </c>
      <c r="N99" s="187"/>
    </row>
    <row r="100" spans="1:21" x14ac:dyDescent="0.55000000000000004">
      <c r="A100" s="185" t="s">
        <v>674</v>
      </c>
      <c r="B100" s="185"/>
      <c r="C100" s="200">
        <v>1</v>
      </c>
      <c r="D100" s="188" t="s">
        <v>4</v>
      </c>
      <c r="E100" s="188" t="s">
        <v>675</v>
      </c>
      <c r="F100" s="188">
        <v>30</v>
      </c>
      <c r="G100" s="395" t="s">
        <v>30</v>
      </c>
      <c r="H100" s="395"/>
      <c r="I100" s="204" t="s">
        <v>676</v>
      </c>
      <c r="J100" s="204"/>
      <c r="K100" s="286" t="s">
        <v>648</v>
      </c>
      <c r="L100" s="204">
        <f>(C100*F100)</f>
        <v>30</v>
      </c>
      <c r="M100" s="205" t="s">
        <v>60</v>
      </c>
      <c r="N100" s="187"/>
      <c r="O100" s="33" t="s">
        <v>677</v>
      </c>
      <c r="P100" s="33">
        <v>34</v>
      </c>
      <c r="Q100" s="33" t="s">
        <v>678</v>
      </c>
      <c r="R100" s="212">
        <f>P100*C90</f>
        <v>34</v>
      </c>
      <c r="S100" s="33" t="s">
        <v>47</v>
      </c>
      <c r="T100" s="212">
        <f>R100*0.222</f>
        <v>7.548</v>
      </c>
      <c r="U100" s="33" t="s">
        <v>167</v>
      </c>
    </row>
    <row r="101" spans="1:21" x14ac:dyDescent="0.55000000000000004">
      <c r="A101" s="185" t="s">
        <v>679</v>
      </c>
      <c r="B101" s="185"/>
      <c r="C101" s="200">
        <v>0</v>
      </c>
      <c r="D101" s="188" t="s">
        <v>680</v>
      </c>
      <c r="E101" s="188" t="s">
        <v>675</v>
      </c>
      <c r="F101" s="188">
        <v>0</v>
      </c>
      <c r="G101" s="395" t="s">
        <v>681</v>
      </c>
      <c r="H101" s="395"/>
      <c r="I101" s="204" t="s">
        <v>682</v>
      </c>
      <c r="J101" s="204"/>
      <c r="K101" s="286" t="s">
        <v>648</v>
      </c>
      <c r="L101" s="204">
        <f>(F101*C101)/1000</f>
        <v>0</v>
      </c>
      <c r="M101" s="205" t="s">
        <v>60</v>
      </c>
      <c r="N101" s="187"/>
      <c r="O101" s="33" t="s">
        <v>683</v>
      </c>
      <c r="P101" s="33">
        <v>10</v>
      </c>
      <c r="Q101" s="33" t="s">
        <v>678</v>
      </c>
      <c r="R101" s="212" t="e">
        <f>P101*[1]ราคาต่อหน่วย!G69</f>
        <v>#REF!</v>
      </c>
      <c r="S101" s="33" t="s">
        <v>47</v>
      </c>
      <c r="T101" s="212" t="e">
        <f>R101*0.499</f>
        <v>#REF!</v>
      </c>
      <c r="U101" s="33" t="s">
        <v>167</v>
      </c>
    </row>
    <row r="102" spans="1:21" x14ac:dyDescent="0.55000000000000004">
      <c r="A102" s="185" t="s">
        <v>684</v>
      </c>
      <c r="B102" s="185"/>
      <c r="C102" s="193"/>
      <c r="D102" s="191"/>
      <c r="E102" s="191"/>
      <c r="F102" s="201">
        <f>10.3*3</f>
        <v>30.900000000000002</v>
      </c>
      <c r="G102" s="193" t="s">
        <v>72</v>
      </c>
      <c r="H102" s="188">
        <f>G90</f>
        <v>5</v>
      </c>
      <c r="I102" s="191"/>
      <c r="J102" s="191"/>
      <c r="K102" s="287" t="s">
        <v>648</v>
      </c>
      <c r="L102" s="204">
        <f>H102*F102</f>
        <v>154.5</v>
      </c>
      <c r="M102" s="205" t="s">
        <v>60</v>
      </c>
      <c r="N102" s="187"/>
      <c r="O102" s="33" t="s">
        <v>115</v>
      </c>
      <c r="P102" s="212" t="e">
        <f>T101+T100</f>
        <v>#REF!</v>
      </c>
      <c r="Q102" s="33" t="s">
        <v>167</v>
      </c>
      <c r="R102" s="33" t="e">
        <f>P102/L90</f>
        <v>#REF!</v>
      </c>
      <c r="S102" s="33" t="s">
        <v>685</v>
      </c>
    </row>
    <row r="103" spans="1:21" x14ac:dyDescent="0.55000000000000004">
      <c r="A103" s="185" t="s">
        <v>686</v>
      </c>
      <c r="B103" s="185"/>
      <c r="C103" s="196"/>
      <c r="D103" s="191"/>
      <c r="E103" s="191"/>
      <c r="F103" s="201">
        <v>11.74</v>
      </c>
      <c r="G103" s="202" t="s">
        <v>72</v>
      </c>
      <c r="H103" s="199">
        <f>L90</f>
        <v>5</v>
      </c>
      <c r="I103" s="191"/>
      <c r="J103" s="191"/>
      <c r="K103" s="287" t="s">
        <v>648</v>
      </c>
      <c r="L103" s="204">
        <f>H103*F103</f>
        <v>58.7</v>
      </c>
      <c r="M103" s="205" t="s">
        <v>60</v>
      </c>
      <c r="N103" s="187"/>
      <c r="O103" s="33" t="s">
        <v>687</v>
      </c>
      <c r="P103" s="212" t="e">
        <f>P102/2.5</f>
        <v>#REF!</v>
      </c>
      <c r="R103" s="33" t="e">
        <f>P103/L90</f>
        <v>#REF!</v>
      </c>
      <c r="S103" s="33" t="s">
        <v>167</v>
      </c>
    </row>
    <row r="104" spans="1:21" x14ac:dyDescent="0.55000000000000004">
      <c r="A104" s="185" t="s">
        <v>688</v>
      </c>
      <c r="B104" s="185"/>
      <c r="C104" s="196"/>
      <c r="D104" s="191"/>
      <c r="E104" s="191"/>
      <c r="F104" s="201">
        <v>8.19</v>
      </c>
      <c r="G104" s="202" t="s">
        <v>72</v>
      </c>
      <c r="H104" s="199">
        <f>L90</f>
        <v>5</v>
      </c>
      <c r="I104" s="191"/>
      <c r="J104" s="191"/>
      <c r="K104" s="287" t="s">
        <v>648</v>
      </c>
      <c r="L104" s="204">
        <f>H104*F104</f>
        <v>40.949999999999996</v>
      </c>
      <c r="M104" s="205" t="s">
        <v>60</v>
      </c>
      <c r="N104" s="187"/>
    </row>
    <row r="105" spans="1:21" x14ac:dyDescent="0.55000000000000004">
      <c r="A105" s="185" t="s">
        <v>660</v>
      </c>
      <c r="B105" s="185"/>
      <c r="C105" s="190"/>
      <c r="D105" s="190"/>
      <c r="E105" s="190"/>
      <c r="F105" s="190"/>
      <c r="G105" s="191"/>
      <c r="H105" s="191"/>
      <c r="I105" s="191"/>
      <c r="J105" s="191"/>
      <c r="K105" s="287" t="s">
        <v>648</v>
      </c>
      <c r="L105" s="281">
        <f>L97+L99+L100+L101+L102+L103+L104</f>
        <v>1511.6525000000001</v>
      </c>
      <c r="M105" s="205" t="s">
        <v>60</v>
      </c>
      <c r="N105" s="187"/>
    </row>
    <row r="106" spans="1:21" x14ac:dyDescent="0.55000000000000004">
      <c r="A106" s="203" t="s">
        <v>689</v>
      </c>
      <c r="B106" s="185"/>
      <c r="C106" s="196"/>
      <c r="D106" s="188">
        <f>L105</f>
        <v>1511.6525000000001</v>
      </c>
      <c r="E106" s="199" t="s">
        <v>690</v>
      </c>
      <c r="F106" s="188">
        <f>L90</f>
        <v>5</v>
      </c>
      <c r="G106" s="204" t="s">
        <v>4</v>
      </c>
      <c r="H106" s="204"/>
      <c r="I106" s="204"/>
      <c r="J106" s="204"/>
      <c r="K106" s="286" t="s">
        <v>648</v>
      </c>
      <c r="L106" s="281">
        <f>D106/F106</f>
        <v>302.33050000000003</v>
      </c>
      <c r="M106" s="205" t="s">
        <v>60</v>
      </c>
      <c r="N106" s="187"/>
    </row>
    <row r="107" spans="1:21" ht="24.75" thickBot="1" x14ac:dyDescent="0.6">
      <c r="A107" s="205"/>
      <c r="B107" s="205"/>
      <c r="C107" s="191"/>
      <c r="D107" s="204"/>
      <c r="E107" s="291" t="s">
        <v>649</v>
      </c>
      <c r="F107" s="204"/>
      <c r="G107" s="204"/>
      <c r="H107" s="204"/>
      <c r="I107" s="204"/>
      <c r="J107" s="204"/>
      <c r="K107" s="286" t="s">
        <v>648</v>
      </c>
      <c r="L107" s="284">
        <f>L106</f>
        <v>302.33050000000003</v>
      </c>
      <c r="M107" s="205" t="s">
        <v>30</v>
      </c>
      <c r="N107" s="187"/>
    </row>
    <row r="108" spans="1:21" ht="24.75" thickTop="1" x14ac:dyDescent="0.55000000000000004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187"/>
    </row>
    <row r="109" spans="1:21" x14ac:dyDescent="0.55000000000000004">
      <c r="A109" s="396" t="s">
        <v>692</v>
      </c>
      <c r="B109" s="396"/>
      <c r="C109" s="396"/>
      <c r="D109" s="396"/>
      <c r="E109" s="396"/>
      <c r="F109" s="396"/>
      <c r="G109" s="396"/>
      <c r="H109" s="396"/>
      <c r="I109" s="396"/>
      <c r="J109" s="212"/>
      <c r="K109" s="212"/>
      <c r="L109" s="205"/>
      <c r="M109" s="205"/>
      <c r="N109" s="187"/>
    </row>
    <row r="110" spans="1:21" x14ac:dyDescent="0.55000000000000004">
      <c r="A110" s="205" t="s">
        <v>693</v>
      </c>
      <c r="B110" s="212"/>
      <c r="C110" s="266">
        <v>1</v>
      </c>
      <c r="D110" s="212" t="s">
        <v>663</v>
      </c>
      <c r="E110" s="212"/>
      <c r="F110" s="212"/>
      <c r="G110" s="212"/>
      <c r="H110" s="212"/>
      <c r="I110" s="212"/>
      <c r="J110" s="212"/>
      <c r="K110" s="212"/>
      <c r="L110" s="205"/>
      <c r="M110" s="205"/>
      <c r="N110" s="187"/>
    </row>
    <row r="111" spans="1:21" x14ac:dyDescent="0.55000000000000004">
      <c r="A111" s="205" t="s">
        <v>694</v>
      </c>
      <c r="B111" s="212"/>
      <c r="C111" s="266">
        <f>Q113*1.39</f>
        <v>2.085</v>
      </c>
      <c r="D111" s="292" t="s">
        <v>695</v>
      </c>
      <c r="E111" s="266">
        <f>Sheet1!D41/1000</f>
        <v>25.514020000000002</v>
      </c>
      <c r="F111" s="266" t="s">
        <v>696</v>
      </c>
      <c r="G111" s="266"/>
      <c r="H111" s="266"/>
      <c r="I111" s="266">
        <f>E111*C111</f>
        <v>53.196731700000001</v>
      </c>
      <c r="J111" s="205" t="s">
        <v>92</v>
      </c>
      <c r="K111" s="212"/>
      <c r="L111" s="233"/>
      <c r="M111" s="205"/>
      <c r="N111" s="187"/>
      <c r="O111" s="389" t="s">
        <v>712</v>
      </c>
      <c r="P111" s="390"/>
      <c r="Q111" s="206">
        <f>C110/0.5</f>
        <v>2</v>
      </c>
      <c r="R111" s="33" t="s">
        <v>148</v>
      </c>
    </row>
    <row r="112" spans="1:21" x14ac:dyDescent="0.55000000000000004">
      <c r="A112" s="205" t="s">
        <v>697</v>
      </c>
      <c r="B112" s="212"/>
      <c r="C112" s="212"/>
      <c r="D112" s="266">
        <f>C110</f>
        <v>1</v>
      </c>
      <c r="E112" s="212" t="s">
        <v>698</v>
      </c>
      <c r="F112" s="293">
        <v>21.43</v>
      </c>
      <c r="G112" s="212"/>
      <c r="H112" s="212"/>
      <c r="I112" s="266">
        <f>F112*D112</f>
        <v>21.43</v>
      </c>
      <c r="J112" s="205" t="s">
        <v>92</v>
      </c>
      <c r="K112" s="212"/>
      <c r="L112" s="205"/>
      <c r="M112" s="205"/>
      <c r="N112" s="187"/>
      <c r="O112" s="389" t="s">
        <v>712</v>
      </c>
      <c r="P112" s="390"/>
      <c r="Q112" s="207">
        <f>ROUNDDOWN(Q111,0)+1</f>
        <v>3</v>
      </c>
      <c r="R112" s="33" t="s">
        <v>148</v>
      </c>
    </row>
    <row r="113" spans="1:18" x14ac:dyDescent="0.55000000000000004">
      <c r="A113" s="205" t="s">
        <v>699</v>
      </c>
      <c r="B113" s="212"/>
      <c r="C113" s="212"/>
      <c r="D113" s="266">
        <f>Q112</f>
        <v>3</v>
      </c>
      <c r="E113" s="212" t="s">
        <v>700</v>
      </c>
      <c r="F113" s="294">
        <v>4</v>
      </c>
      <c r="G113" s="212"/>
      <c r="H113" s="212"/>
      <c r="I113" s="266">
        <f>F113*D113</f>
        <v>12</v>
      </c>
      <c r="J113" s="205" t="s">
        <v>92</v>
      </c>
      <c r="K113" s="212"/>
      <c r="L113" s="205"/>
      <c r="M113" s="205"/>
      <c r="N113" s="187"/>
      <c r="O113" s="389" t="s">
        <v>712</v>
      </c>
      <c r="P113" s="390"/>
      <c r="Q113" s="207">
        <f>Q112*0.5</f>
        <v>1.5</v>
      </c>
      <c r="R113" s="33" t="s">
        <v>663</v>
      </c>
    </row>
    <row r="114" spans="1:18" x14ac:dyDescent="0.55000000000000004">
      <c r="A114" s="205" t="s">
        <v>94</v>
      </c>
      <c r="B114" s="212"/>
      <c r="C114" s="212"/>
      <c r="D114" s="266">
        <v>0.376</v>
      </c>
      <c r="E114" s="212" t="s">
        <v>95</v>
      </c>
      <c r="F114" s="294">
        <v>45</v>
      </c>
      <c r="G114" s="212"/>
      <c r="H114" s="212"/>
      <c r="I114" s="266">
        <f>F114*D114</f>
        <v>16.920000000000002</v>
      </c>
      <c r="J114" s="205" t="s">
        <v>92</v>
      </c>
      <c r="K114" s="212"/>
      <c r="L114" s="205"/>
      <c r="M114" s="205"/>
      <c r="N114" s="187"/>
    </row>
    <row r="115" spans="1:18" x14ac:dyDescent="0.55000000000000004">
      <c r="A115" s="205" t="s">
        <v>701</v>
      </c>
      <c r="B115" s="212"/>
      <c r="C115" s="212"/>
      <c r="D115" s="266">
        <v>1</v>
      </c>
      <c r="E115" s="212" t="s">
        <v>698</v>
      </c>
      <c r="F115" s="294">
        <f>10</f>
        <v>10</v>
      </c>
      <c r="G115" s="212"/>
      <c r="H115" s="212"/>
      <c r="I115" s="266">
        <f>F115*D115</f>
        <v>10</v>
      </c>
      <c r="J115" s="205" t="s">
        <v>92</v>
      </c>
      <c r="K115" s="212"/>
      <c r="L115" s="205"/>
      <c r="M115" s="205"/>
      <c r="N115" s="187"/>
    </row>
    <row r="116" spans="1:18" x14ac:dyDescent="0.55000000000000004">
      <c r="A116" s="295" t="s">
        <v>702</v>
      </c>
      <c r="B116" s="212"/>
      <c r="C116" s="212"/>
      <c r="D116" s="212"/>
      <c r="E116" s="212"/>
      <c r="F116" s="212"/>
      <c r="G116" s="212"/>
      <c r="H116" s="212"/>
      <c r="I116" s="269">
        <f>SUM(I111:I115)</f>
        <v>113.5467317</v>
      </c>
      <c r="J116" s="205" t="s">
        <v>92</v>
      </c>
      <c r="K116" s="212"/>
      <c r="L116" s="205"/>
      <c r="M116" s="205"/>
      <c r="N116" s="187"/>
    </row>
    <row r="117" spans="1:18" ht="24.75" thickBot="1" x14ac:dyDescent="0.6">
      <c r="A117" s="208" t="s">
        <v>689</v>
      </c>
      <c r="B117" s="212"/>
      <c r="C117" s="212"/>
      <c r="D117" s="212"/>
      <c r="E117" s="266">
        <f>I116</f>
        <v>113.5467317</v>
      </c>
      <c r="F117" s="266" t="s">
        <v>703</v>
      </c>
      <c r="G117" s="266">
        <f>C110</f>
        <v>1</v>
      </c>
      <c r="H117" s="212"/>
      <c r="I117" s="270">
        <f>E117/G117</f>
        <v>113.5467317</v>
      </c>
      <c r="J117" s="205" t="s">
        <v>704</v>
      </c>
      <c r="K117" s="212"/>
      <c r="L117" s="205"/>
      <c r="M117" s="205"/>
      <c r="N117" s="187"/>
    </row>
    <row r="118" spans="1:18" ht="24.75" thickTop="1" x14ac:dyDescent="0.55000000000000004">
      <c r="A118" s="296"/>
      <c r="B118" s="266"/>
      <c r="C118" s="266"/>
      <c r="D118" s="266"/>
      <c r="E118" s="266"/>
      <c r="F118" s="266"/>
      <c r="G118" s="266"/>
      <c r="H118" s="266"/>
      <c r="I118" s="233"/>
      <c r="J118" s="233"/>
      <c r="K118" s="212"/>
      <c r="L118" s="205"/>
      <c r="M118" s="205"/>
      <c r="N118" s="187"/>
    </row>
    <row r="119" spans="1:18" x14ac:dyDescent="0.55000000000000004">
      <c r="A119" s="208" t="s">
        <v>705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05"/>
      <c r="M119" s="205"/>
      <c r="N119" s="187"/>
    </row>
    <row r="120" spans="1:18" x14ac:dyDescent="0.55000000000000004">
      <c r="A120" s="208" t="s">
        <v>693</v>
      </c>
      <c r="B120" s="210"/>
      <c r="C120" s="297">
        <v>1</v>
      </c>
      <c r="D120" s="297" t="s">
        <v>663</v>
      </c>
      <c r="E120" s="266"/>
      <c r="F120" s="266"/>
      <c r="G120" s="266"/>
      <c r="H120" s="266"/>
      <c r="I120" s="266"/>
      <c r="J120" s="212"/>
      <c r="K120" s="212"/>
      <c r="L120" s="205"/>
      <c r="M120" s="205"/>
      <c r="N120" s="187"/>
    </row>
    <row r="121" spans="1:18" x14ac:dyDescent="0.55000000000000004">
      <c r="A121" s="205" t="s">
        <v>694</v>
      </c>
      <c r="B121" s="212"/>
      <c r="C121" s="266">
        <f>Q124*2.23</f>
        <v>3.3449999999999998</v>
      </c>
      <c r="D121" s="266" t="s">
        <v>695</v>
      </c>
      <c r="E121" s="266">
        <f>Sheet1!D42/1000</f>
        <v>25.514020000000002</v>
      </c>
      <c r="F121" s="266" t="s">
        <v>696</v>
      </c>
      <c r="G121" s="266"/>
      <c r="H121" s="266"/>
      <c r="I121" s="266">
        <f>E121*C121</f>
        <v>85.344396900000007</v>
      </c>
      <c r="J121" s="205" t="s">
        <v>92</v>
      </c>
      <c r="K121" s="212"/>
      <c r="L121" s="205"/>
      <c r="M121" s="205"/>
      <c r="N121" s="187"/>
    </row>
    <row r="122" spans="1:18" x14ac:dyDescent="0.55000000000000004">
      <c r="A122" s="205" t="s">
        <v>699</v>
      </c>
      <c r="B122" s="212"/>
      <c r="C122" s="212"/>
      <c r="D122" s="266">
        <f>Q123</f>
        <v>3</v>
      </c>
      <c r="E122" s="212" t="s">
        <v>700</v>
      </c>
      <c r="F122" s="266">
        <v>4</v>
      </c>
      <c r="G122" s="212"/>
      <c r="H122" s="212"/>
      <c r="I122" s="266">
        <f t="shared" ref="I122:I127" si="5">F122*D122</f>
        <v>12</v>
      </c>
      <c r="J122" s="205" t="s">
        <v>92</v>
      </c>
      <c r="K122" s="212"/>
      <c r="L122" s="205"/>
      <c r="M122" s="205"/>
      <c r="N122" s="187"/>
      <c r="O122" s="389" t="s">
        <v>712</v>
      </c>
      <c r="P122" s="390"/>
      <c r="Q122" s="209">
        <f>C120/0.5</f>
        <v>2</v>
      </c>
      <c r="R122" s="33" t="s">
        <v>148</v>
      </c>
    </row>
    <row r="123" spans="1:18" x14ac:dyDescent="0.55000000000000004">
      <c r="A123" s="388" t="s">
        <v>706</v>
      </c>
      <c r="B123" s="389"/>
      <c r="C123" s="389"/>
      <c r="D123" s="266">
        <v>0.15</v>
      </c>
      <c r="E123" s="212" t="s">
        <v>707</v>
      </c>
      <c r="F123" s="266">
        <v>65</v>
      </c>
      <c r="G123" s="212"/>
      <c r="H123" s="212"/>
      <c r="I123" s="266">
        <f t="shared" si="5"/>
        <v>9.75</v>
      </c>
      <c r="J123" s="205" t="s">
        <v>92</v>
      </c>
      <c r="K123" s="212"/>
      <c r="L123" s="205"/>
      <c r="M123" s="205"/>
      <c r="N123" s="187"/>
      <c r="O123" s="389" t="s">
        <v>712</v>
      </c>
      <c r="P123" s="390"/>
      <c r="Q123" s="207">
        <f>ROUNDDOWN(Q122,0)+1</f>
        <v>3</v>
      </c>
      <c r="R123" s="33" t="s">
        <v>148</v>
      </c>
    </row>
    <row r="124" spans="1:18" x14ac:dyDescent="0.55000000000000004">
      <c r="A124" s="205" t="s">
        <v>94</v>
      </c>
      <c r="B124" s="212"/>
      <c r="C124" s="212"/>
      <c r="D124" s="266">
        <v>0.38</v>
      </c>
      <c r="E124" s="212" t="s">
        <v>95</v>
      </c>
      <c r="F124" s="266">
        <v>45</v>
      </c>
      <c r="G124" s="212"/>
      <c r="H124" s="212"/>
      <c r="I124" s="266">
        <f t="shared" si="5"/>
        <v>17.100000000000001</v>
      </c>
      <c r="J124" s="205" t="s">
        <v>92</v>
      </c>
      <c r="K124" s="212"/>
      <c r="L124" s="205"/>
      <c r="M124" s="205"/>
      <c r="N124" s="187"/>
      <c r="O124" s="389" t="s">
        <v>712</v>
      </c>
      <c r="P124" s="390"/>
      <c r="Q124" s="209">
        <f>Q123*0.5</f>
        <v>1.5</v>
      </c>
      <c r="R124" s="33" t="s">
        <v>663</v>
      </c>
    </row>
    <row r="125" spans="1:18" x14ac:dyDescent="0.55000000000000004">
      <c r="A125" s="205" t="s">
        <v>96</v>
      </c>
      <c r="B125" s="212"/>
      <c r="C125" s="212"/>
      <c r="D125" s="266">
        <v>1</v>
      </c>
      <c r="E125" s="212" t="s">
        <v>97</v>
      </c>
      <c r="F125" s="266">
        <v>13.43</v>
      </c>
      <c r="G125" s="212"/>
      <c r="H125" s="212"/>
      <c r="I125" s="266">
        <f t="shared" si="5"/>
        <v>13.43</v>
      </c>
      <c r="J125" s="205" t="s">
        <v>92</v>
      </c>
      <c r="K125" s="212"/>
      <c r="L125" s="205"/>
      <c r="M125" s="205"/>
      <c r="N125" s="187"/>
    </row>
    <row r="126" spans="1:18" x14ac:dyDescent="0.55000000000000004">
      <c r="A126" s="205" t="s">
        <v>701</v>
      </c>
      <c r="B126" s="212"/>
      <c r="C126" s="212"/>
      <c r="D126" s="266">
        <v>1</v>
      </c>
      <c r="E126" s="212" t="s">
        <v>698</v>
      </c>
      <c r="F126" s="266">
        <f>F115</f>
        <v>10</v>
      </c>
      <c r="G126" s="212"/>
      <c r="H126" s="212"/>
      <c r="I126" s="266">
        <f t="shared" si="5"/>
        <v>10</v>
      </c>
      <c r="J126" s="205" t="s">
        <v>92</v>
      </c>
      <c r="K126" s="212"/>
      <c r="L126" s="205"/>
      <c r="M126" s="205"/>
      <c r="N126" s="187"/>
    </row>
    <row r="127" spans="1:18" x14ac:dyDescent="0.55000000000000004">
      <c r="A127" s="205" t="s">
        <v>708</v>
      </c>
      <c r="B127" s="212"/>
      <c r="C127" s="212"/>
      <c r="D127" s="266">
        <f>1*6*C120*0.0228</f>
        <v>0.1368</v>
      </c>
      <c r="E127" s="212" t="s">
        <v>709</v>
      </c>
      <c r="F127" s="266">
        <f>ไม้แบบ!I24</f>
        <v>213.15</v>
      </c>
      <c r="G127" s="212"/>
      <c r="H127" s="212"/>
      <c r="I127" s="266">
        <f t="shared" si="5"/>
        <v>29.158920000000002</v>
      </c>
      <c r="J127" s="205" t="s">
        <v>92</v>
      </c>
      <c r="K127" s="212"/>
      <c r="L127" s="205"/>
      <c r="M127" s="205"/>
      <c r="N127" s="187"/>
    </row>
    <row r="128" spans="1:18" x14ac:dyDescent="0.55000000000000004">
      <c r="A128" s="295" t="s">
        <v>702</v>
      </c>
      <c r="B128" s="212"/>
      <c r="C128" s="212"/>
      <c r="D128" s="212"/>
      <c r="E128" s="212"/>
      <c r="F128" s="212"/>
      <c r="G128" s="212"/>
      <c r="H128" s="212"/>
      <c r="I128" s="269">
        <f>SUM(I121:I127)</f>
        <v>176.78331690000002</v>
      </c>
      <c r="J128" s="205" t="s">
        <v>92</v>
      </c>
      <c r="K128" s="212"/>
      <c r="L128" s="205"/>
      <c r="M128" s="205"/>
      <c r="N128" s="187"/>
    </row>
    <row r="129" spans="1:18" ht="24.75" thickBot="1" x14ac:dyDescent="0.6">
      <c r="A129" s="208" t="s">
        <v>689</v>
      </c>
      <c r="B129" s="212"/>
      <c r="C129" s="212"/>
      <c r="D129" s="266">
        <f>I128</f>
        <v>176.78331690000002</v>
      </c>
      <c r="E129" s="266" t="s">
        <v>710</v>
      </c>
      <c r="F129" s="266">
        <f>C120</f>
        <v>1</v>
      </c>
      <c r="G129" s="266"/>
      <c r="H129" s="266"/>
      <c r="I129" s="270">
        <f>D129/F129</f>
        <v>176.78331690000002</v>
      </c>
      <c r="J129" s="205" t="s">
        <v>704</v>
      </c>
      <c r="K129" s="212"/>
      <c r="L129" s="205"/>
      <c r="M129" s="205"/>
      <c r="N129" s="187"/>
    </row>
    <row r="130" spans="1:18" ht="24.75" thickTop="1" x14ac:dyDescent="0.55000000000000004">
      <c r="A130" s="296"/>
      <c r="B130" s="233"/>
      <c r="C130" s="233"/>
      <c r="D130" s="233"/>
      <c r="E130" s="233"/>
      <c r="F130" s="233"/>
      <c r="G130" s="233"/>
      <c r="H130" s="233"/>
      <c r="I130" s="233"/>
      <c r="J130" s="233"/>
      <c r="K130" s="212"/>
      <c r="L130" s="205"/>
      <c r="M130" s="205"/>
      <c r="N130" s="187"/>
    </row>
    <row r="131" spans="1:18" x14ac:dyDescent="0.55000000000000004">
      <c r="A131" s="210" t="s">
        <v>711</v>
      </c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33" t="s">
        <v>691</v>
      </c>
    </row>
    <row r="132" spans="1:18" x14ac:dyDescent="0.55000000000000004">
      <c r="A132" s="210" t="s">
        <v>693</v>
      </c>
      <c r="B132" s="210"/>
      <c r="C132" s="298">
        <v>5</v>
      </c>
      <c r="D132" s="210" t="s">
        <v>663</v>
      </c>
      <c r="E132" s="212"/>
      <c r="F132" s="212"/>
      <c r="G132" s="212"/>
      <c r="H132" s="212"/>
      <c r="I132" s="212"/>
      <c r="J132" s="212"/>
      <c r="K132" s="212"/>
      <c r="L132" s="212"/>
      <c r="M132" s="212"/>
    </row>
    <row r="133" spans="1:18" x14ac:dyDescent="0.55000000000000004">
      <c r="A133" s="211" t="s">
        <v>694</v>
      </c>
      <c r="B133" s="212"/>
      <c r="C133" s="266">
        <f>Q135*1.578</f>
        <v>7.8900000000000006</v>
      </c>
      <c r="D133" s="212" t="s">
        <v>695</v>
      </c>
      <c r="E133" s="266">
        <f>Sheet1!D44/1000</f>
        <v>25.514020000000002</v>
      </c>
      <c r="F133" s="266" t="s">
        <v>696</v>
      </c>
      <c r="G133" s="212"/>
      <c r="H133" s="212"/>
      <c r="I133" s="266">
        <f>E133*C133</f>
        <v>201.30561780000002</v>
      </c>
      <c r="J133" s="212" t="s">
        <v>92</v>
      </c>
      <c r="K133" s="212"/>
      <c r="L133" s="212"/>
      <c r="M133" s="212"/>
    </row>
    <row r="134" spans="1:18" x14ac:dyDescent="0.55000000000000004">
      <c r="A134" s="211" t="s">
        <v>697</v>
      </c>
      <c r="B134" s="212"/>
      <c r="C134" s="212"/>
      <c r="D134" s="266">
        <f>C132</f>
        <v>5</v>
      </c>
      <c r="E134" s="299" t="s">
        <v>658</v>
      </c>
      <c r="F134" s="267">
        <v>21.43</v>
      </c>
      <c r="G134" s="212"/>
      <c r="H134" s="212"/>
      <c r="I134" s="266">
        <f>F134*D134</f>
        <v>107.15</v>
      </c>
      <c r="J134" s="212" t="s">
        <v>92</v>
      </c>
      <c r="K134" s="212"/>
      <c r="L134" s="212"/>
      <c r="M134" s="212"/>
      <c r="O134" s="389" t="s">
        <v>712</v>
      </c>
      <c r="P134" s="391"/>
      <c r="Q134" s="206">
        <f>C132/0.5</f>
        <v>10</v>
      </c>
      <c r="R134" s="33" t="s">
        <v>148</v>
      </c>
    </row>
    <row r="135" spans="1:18" x14ac:dyDescent="0.55000000000000004">
      <c r="A135" s="211" t="s">
        <v>699</v>
      </c>
      <c r="B135" s="212"/>
      <c r="C135" s="212"/>
      <c r="D135" s="266">
        <v>3</v>
      </c>
      <c r="E135" s="212" t="s">
        <v>700</v>
      </c>
      <c r="F135" s="266">
        <v>4</v>
      </c>
      <c r="G135" s="212"/>
      <c r="H135" s="212"/>
      <c r="I135" s="266">
        <f>F135*D135</f>
        <v>12</v>
      </c>
      <c r="J135" s="212" t="s">
        <v>92</v>
      </c>
      <c r="K135" s="212"/>
      <c r="L135" s="212"/>
      <c r="M135" s="212"/>
      <c r="O135" s="389" t="s">
        <v>712</v>
      </c>
      <c r="P135" s="391"/>
      <c r="Q135" s="206">
        <f>Q134*0.5</f>
        <v>5</v>
      </c>
      <c r="R135" s="33" t="s">
        <v>663</v>
      </c>
    </row>
    <row r="136" spans="1:18" x14ac:dyDescent="0.55000000000000004">
      <c r="A136" s="211" t="s">
        <v>94</v>
      </c>
      <c r="B136" s="212"/>
      <c r="C136" s="212"/>
      <c r="D136" s="266">
        <f>5*0.38</f>
        <v>1.9</v>
      </c>
      <c r="E136" s="212" t="s">
        <v>95</v>
      </c>
      <c r="F136" s="266">
        <v>45</v>
      </c>
      <c r="G136" s="212"/>
      <c r="H136" s="212"/>
      <c r="I136" s="266">
        <f>F136*D136</f>
        <v>85.5</v>
      </c>
      <c r="J136" s="212" t="s">
        <v>92</v>
      </c>
      <c r="K136" s="212"/>
      <c r="L136" s="212"/>
      <c r="M136" s="212"/>
    </row>
    <row r="137" spans="1:18" x14ac:dyDescent="0.55000000000000004">
      <c r="A137" s="280" t="s">
        <v>702</v>
      </c>
      <c r="B137" s="212"/>
      <c r="C137" s="212"/>
      <c r="D137" s="212"/>
      <c r="E137" s="212"/>
      <c r="F137" s="212"/>
      <c r="G137" s="212"/>
      <c r="H137" s="212"/>
      <c r="I137" s="269">
        <f>SUM(I133:I136)</f>
        <v>405.95561780000003</v>
      </c>
      <c r="J137" s="212" t="s">
        <v>92</v>
      </c>
      <c r="K137" s="212"/>
      <c r="L137" s="212"/>
      <c r="M137" s="212"/>
    </row>
    <row r="138" spans="1:18" ht="24.75" thickBot="1" x14ac:dyDescent="0.6">
      <c r="A138" s="210" t="s">
        <v>689</v>
      </c>
      <c r="B138" s="212"/>
      <c r="C138" s="212"/>
      <c r="D138" s="212"/>
      <c r="E138" s="266">
        <f>I137</f>
        <v>405.95561780000003</v>
      </c>
      <c r="F138" s="292" t="s">
        <v>117</v>
      </c>
      <c r="G138" s="266">
        <f>C132</f>
        <v>5</v>
      </c>
      <c r="H138" s="266"/>
      <c r="I138" s="270">
        <f>E138/G138</f>
        <v>81.191123560000008</v>
      </c>
      <c r="J138" s="212" t="s">
        <v>704</v>
      </c>
      <c r="K138" s="212"/>
      <c r="L138" s="212"/>
      <c r="M138" s="212"/>
    </row>
    <row r="139" spans="1:18" ht="24.75" thickTop="1" x14ac:dyDescent="0.55000000000000004">
      <c r="K139" s="212"/>
      <c r="L139" s="212"/>
      <c r="M139" s="212"/>
    </row>
    <row r="140" spans="1:18" x14ac:dyDescent="0.55000000000000004">
      <c r="A140" s="213" t="s">
        <v>713</v>
      </c>
      <c r="B140" s="214"/>
      <c r="C140" s="214"/>
      <c r="D140" s="214"/>
      <c r="E140" s="214"/>
      <c r="F140" s="214"/>
      <c r="G140" s="212"/>
      <c r="H140" s="212"/>
      <c r="I140" s="233"/>
      <c r="J140" s="233"/>
      <c r="K140" s="233"/>
      <c r="L140" s="233"/>
      <c r="M140" s="205"/>
      <c r="N140" s="187"/>
    </row>
    <row r="141" spans="1:18" x14ac:dyDescent="0.55000000000000004">
      <c r="A141" s="214" t="s">
        <v>714</v>
      </c>
      <c r="B141" s="214"/>
      <c r="C141" s="214"/>
      <c r="D141" s="214"/>
      <c r="E141" s="214"/>
      <c r="G141" s="215">
        <f>ราคาวัสดุ!E23</f>
        <v>235</v>
      </c>
      <c r="H141" s="212" t="s">
        <v>652</v>
      </c>
      <c r="J141" s="205"/>
      <c r="K141" s="205"/>
      <c r="L141" s="205"/>
      <c r="M141" s="205"/>
      <c r="N141" s="187"/>
    </row>
    <row r="142" spans="1:18" x14ac:dyDescent="0.55000000000000004">
      <c r="A142" s="214" t="s">
        <v>38</v>
      </c>
      <c r="B142" s="214"/>
      <c r="C142" s="188">
        <v>10</v>
      </c>
      <c r="D142" s="188" t="s">
        <v>654</v>
      </c>
      <c r="E142" s="188">
        <v>20.87</v>
      </c>
      <c r="F142" s="55" t="s">
        <v>652</v>
      </c>
      <c r="G142" s="216">
        <f>G141+E142</f>
        <v>255.87</v>
      </c>
      <c r="H142" s="212" t="s">
        <v>652</v>
      </c>
      <c r="J142" s="205"/>
      <c r="K142" s="205"/>
      <c r="L142" s="205"/>
      <c r="M142" s="205"/>
      <c r="N142" s="187"/>
    </row>
    <row r="143" spans="1:18" x14ac:dyDescent="0.55000000000000004">
      <c r="A143" s="214" t="s">
        <v>115</v>
      </c>
      <c r="B143" s="214"/>
      <c r="C143" s="216"/>
      <c r="D143" s="216"/>
      <c r="E143" s="216"/>
      <c r="F143" s="55"/>
      <c r="G143" s="217">
        <f>G141+E142</f>
        <v>255.87</v>
      </c>
      <c r="H143" s="212" t="s">
        <v>652</v>
      </c>
      <c r="J143" s="205"/>
      <c r="K143" s="205"/>
      <c r="L143" s="205"/>
      <c r="M143" s="205"/>
      <c r="N143" s="187"/>
    </row>
    <row r="144" spans="1:18" x14ac:dyDescent="0.55000000000000004">
      <c r="A144" s="214" t="s">
        <v>715</v>
      </c>
      <c r="B144" s="214"/>
      <c r="C144" s="216"/>
      <c r="D144" s="195">
        <f>G143</f>
        <v>255.87</v>
      </c>
      <c r="E144" s="188" t="s">
        <v>72</v>
      </c>
      <c r="F144" s="188">
        <v>0</v>
      </c>
      <c r="G144" s="55">
        <f>D144*F144</f>
        <v>0</v>
      </c>
      <c r="H144" s="212" t="s">
        <v>652</v>
      </c>
      <c r="J144" s="205"/>
      <c r="K144" s="205"/>
      <c r="L144" s="205"/>
      <c r="M144" s="205"/>
      <c r="N144" s="187"/>
    </row>
    <row r="145" spans="1:15" x14ac:dyDescent="0.55000000000000004">
      <c r="A145" s="214" t="s">
        <v>716</v>
      </c>
      <c r="B145" s="214"/>
      <c r="C145" s="216"/>
      <c r="D145" s="216"/>
      <c r="E145" s="216"/>
      <c r="F145" s="216"/>
      <c r="G145" s="55"/>
      <c r="H145" s="212"/>
      <c r="J145" s="205"/>
      <c r="K145" s="205"/>
      <c r="L145" s="205"/>
      <c r="M145" s="205"/>
      <c r="N145" s="187"/>
    </row>
    <row r="146" spans="1:15" x14ac:dyDescent="0.55000000000000004">
      <c r="A146" s="214" t="s">
        <v>717</v>
      </c>
      <c r="B146" s="214"/>
      <c r="C146" s="216"/>
      <c r="D146" s="216"/>
      <c r="E146" s="216"/>
      <c r="F146" s="216"/>
      <c r="G146" s="55"/>
      <c r="H146" s="212"/>
      <c r="J146" s="205"/>
      <c r="K146" s="205"/>
      <c r="L146" s="205"/>
      <c r="M146" s="205"/>
      <c r="N146" s="187"/>
    </row>
    <row r="147" spans="1:15" x14ac:dyDescent="0.55000000000000004">
      <c r="A147" s="214"/>
      <c r="B147" s="214"/>
      <c r="C147" s="216"/>
      <c r="D147" s="216" t="s">
        <v>660</v>
      </c>
      <c r="E147" s="216"/>
      <c r="F147" s="216"/>
      <c r="G147" s="300">
        <f>G143</f>
        <v>255.87</v>
      </c>
      <c r="H147" s="212" t="s">
        <v>652</v>
      </c>
      <c r="J147" s="205"/>
      <c r="K147" s="205"/>
      <c r="L147" s="205"/>
      <c r="M147" s="205"/>
      <c r="N147" s="187"/>
    </row>
    <row r="148" spans="1:15" ht="24.75" thickBot="1" x14ac:dyDescent="0.6">
      <c r="A148" s="214"/>
      <c r="B148" s="214"/>
      <c r="C148" s="216"/>
      <c r="D148" s="216" t="s">
        <v>689</v>
      </c>
      <c r="E148" s="218"/>
      <c r="F148" s="216"/>
      <c r="G148" s="301">
        <f>G147</f>
        <v>255.87</v>
      </c>
      <c r="H148" s="212" t="s">
        <v>652</v>
      </c>
      <c r="J148" s="205"/>
      <c r="K148" s="205"/>
      <c r="L148" s="205"/>
      <c r="M148" s="205"/>
      <c r="N148" s="187"/>
    </row>
    <row r="149" spans="1:15" ht="24.75" thickTop="1" x14ac:dyDescent="0.55000000000000004">
      <c r="C149" s="55"/>
      <c r="D149" s="55"/>
      <c r="E149" s="55"/>
      <c r="F149" s="55"/>
      <c r="G149" s="55"/>
      <c r="J149" s="205"/>
      <c r="K149" s="205"/>
      <c r="L149" s="205"/>
      <c r="M149" s="205"/>
      <c r="N149" s="187"/>
    </row>
    <row r="150" spans="1:15" x14ac:dyDescent="0.55000000000000004">
      <c r="M150" s="205"/>
      <c r="N150" s="187"/>
    </row>
    <row r="151" spans="1:15" x14ac:dyDescent="0.55000000000000004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</row>
    <row r="152" spans="1:15" x14ac:dyDescent="0.55000000000000004">
      <c r="A152" s="212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</row>
    <row r="153" spans="1:15" x14ac:dyDescent="0.55000000000000004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</row>
    <row r="154" spans="1:15" x14ac:dyDescent="0.55000000000000004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</row>
    <row r="155" spans="1:15" x14ac:dyDescent="0.55000000000000004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</row>
    <row r="156" spans="1:15" x14ac:dyDescent="0.55000000000000004">
      <c r="A156" s="212"/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</row>
    <row r="157" spans="1:15" x14ac:dyDescent="0.55000000000000004">
      <c r="A157" s="212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</row>
    <row r="158" spans="1:15" x14ac:dyDescent="0.55000000000000004">
      <c r="A158" s="212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</row>
    <row r="159" spans="1:15" x14ac:dyDescent="0.55000000000000004">
      <c r="A159" s="212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</row>
    <row r="160" spans="1:15" x14ac:dyDescent="0.55000000000000004">
      <c r="A160" s="212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</row>
    <row r="161" spans="1:15" x14ac:dyDescent="0.55000000000000004">
      <c r="A161" s="212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</row>
    <row r="162" spans="1:15" x14ac:dyDescent="0.55000000000000004">
      <c r="A162" s="212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</row>
    <row r="163" spans="1:15" x14ac:dyDescent="0.55000000000000004">
      <c r="A163" s="212"/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</row>
    <row r="164" spans="1:15" x14ac:dyDescent="0.55000000000000004">
      <c r="A164" s="212"/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</row>
    <row r="165" spans="1:15" x14ac:dyDescent="0.55000000000000004">
      <c r="A165" s="212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</row>
    <row r="166" spans="1:15" x14ac:dyDescent="0.55000000000000004">
      <c r="A166" s="212"/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</row>
    <row r="167" spans="1:15" x14ac:dyDescent="0.55000000000000004">
      <c r="A167" s="212"/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</row>
    <row r="168" spans="1:15" x14ac:dyDescent="0.55000000000000004">
      <c r="A168" s="212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</row>
    <row r="169" spans="1:15" x14ac:dyDescent="0.55000000000000004">
      <c r="A169" s="212"/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</row>
    <row r="170" spans="1:15" x14ac:dyDescent="0.55000000000000004">
      <c r="A170" s="212"/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</row>
    <row r="171" spans="1:15" x14ac:dyDescent="0.55000000000000004">
      <c r="A171" s="212"/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</row>
    <row r="172" spans="1:15" x14ac:dyDescent="0.55000000000000004">
      <c r="A172" s="212"/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</row>
    <row r="173" spans="1:15" x14ac:dyDescent="0.55000000000000004">
      <c r="A173" s="212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</row>
    <row r="174" spans="1:15" x14ac:dyDescent="0.55000000000000004">
      <c r="A174" s="212"/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</row>
    <row r="175" spans="1:15" x14ac:dyDescent="0.55000000000000004">
      <c r="A175" s="212"/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</row>
    <row r="176" spans="1:15" x14ac:dyDescent="0.55000000000000004">
      <c r="A176" s="212"/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</row>
    <row r="177" spans="1:15" x14ac:dyDescent="0.55000000000000004">
      <c r="A177" s="212"/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</row>
    <row r="178" spans="1:15" x14ac:dyDescent="0.55000000000000004">
      <c r="A178" s="212"/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</row>
    <row r="179" spans="1:15" x14ac:dyDescent="0.55000000000000004">
      <c r="A179" s="212"/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</row>
    <row r="180" spans="1:15" x14ac:dyDescent="0.55000000000000004">
      <c r="A180" s="212"/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</row>
    <row r="181" spans="1:15" x14ac:dyDescent="0.55000000000000004">
      <c r="A181" s="212"/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</row>
    <row r="182" spans="1:15" x14ac:dyDescent="0.55000000000000004">
      <c r="A182" s="212"/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</row>
    <row r="183" spans="1:15" x14ac:dyDescent="0.55000000000000004">
      <c r="A183" s="212"/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</row>
    <row r="184" spans="1:15" x14ac:dyDescent="0.55000000000000004">
      <c r="A184" s="212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</row>
    <row r="185" spans="1:15" x14ac:dyDescent="0.55000000000000004">
      <c r="A185" s="212"/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</row>
    <row r="186" spans="1:15" x14ac:dyDescent="0.55000000000000004">
      <c r="A186" s="212"/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</row>
    <row r="187" spans="1:15" x14ac:dyDescent="0.55000000000000004">
      <c r="A187" s="212"/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</row>
    <row r="188" spans="1:15" x14ac:dyDescent="0.55000000000000004">
      <c r="A188" s="212"/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</row>
    <row r="189" spans="1:15" x14ac:dyDescent="0.55000000000000004">
      <c r="A189" s="212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</row>
    <row r="190" spans="1:15" x14ac:dyDescent="0.55000000000000004">
      <c r="A190" s="212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</row>
    <row r="191" spans="1:15" x14ac:dyDescent="0.55000000000000004">
      <c r="A191" s="212"/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</row>
    <row r="192" spans="1:15" x14ac:dyDescent="0.55000000000000004">
      <c r="A192" s="212"/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</row>
    <row r="193" spans="1:15" x14ac:dyDescent="0.55000000000000004">
      <c r="A193" s="212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</row>
    <row r="194" spans="1:15" x14ac:dyDescent="0.55000000000000004">
      <c r="A194" s="212"/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</row>
    <row r="195" spans="1:15" x14ac:dyDescent="0.55000000000000004">
      <c r="A195" s="212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</row>
    <row r="196" spans="1:15" x14ac:dyDescent="0.55000000000000004">
      <c r="A196" s="212"/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</row>
    <row r="197" spans="1:15" x14ac:dyDescent="0.55000000000000004">
      <c r="A197" s="212"/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</row>
    <row r="198" spans="1:15" x14ac:dyDescent="0.55000000000000004">
      <c r="A198" s="212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</row>
    <row r="199" spans="1:15" x14ac:dyDescent="0.55000000000000004">
      <c r="A199" s="212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</row>
    <row r="200" spans="1:15" x14ac:dyDescent="0.55000000000000004">
      <c r="A200" s="212"/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</row>
    <row r="201" spans="1:15" x14ac:dyDescent="0.55000000000000004">
      <c r="A201" s="212"/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</row>
    <row r="202" spans="1:15" x14ac:dyDescent="0.55000000000000004">
      <c r="A202" s="212"/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</row>
    <row r="203" spans="1:15" x14ac:dyDescent="0.55000000000000004">
      <c r="A203" s="212"/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</row>
    <row r="204" spans="1:15" x14ac:dyDescent="0.55000000000000004">
      <c r="A204" s="212"/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</row>
    <row r="205" spans="1:15" x14ac:dyDescent="0.55000000000000004">
      <c r="A205" s="212"/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</row>
    <row r="206" spans="1:15" x14ac:dyDescent="0.55000000000000004">
      <c r="A206" s="212"/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</row>
    <row r="207" spans="1:15" x14ac:dyDescent="0.55000000000000004">
      <c r="A207" s="212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</row>
    <row r="208" spans="1:15" x14ac:dyDescent="0.55000000000000004">
      <c r="A208" s="212"/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</row>
    <row r="209" spans="1:15" x14ac:dyDescent="0.55000000000000004">
      <c r="A209" s="212"/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</row>
    <row r="210" spans="1:15" x14ac:dyDescent="0.55000000000000004">
      <c r="A210" s="212"/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</row>
    <row r="211" spans="1:15" x14ac:dyDescent="0.55000000000000004">
      <c r="A211" s="212"/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</row>
    <row r="212" spans="1:15" x14ac:dyDescent="0.55000000000000004">
      <c r="A212" s="212"/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</row>
    <row r="213" spans="1:15" x14ac:dyDescent="0.55000000000000004">
      <c r="A213" s="212"/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</row>
    <row r="214" spans="1:15" x14ac:dyDescent="0.55000000000000004">
      <c r="A214" s="212"/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</row>
    <row r="215" spans="1:15" x14ac:dyDescent="0.55000000000000004">
      <c r="A215" s="212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</row>
    <row r="216" spans="1:15" x14ac:dyDescent="0.55000000000000004">
      <c r="A216" s="212"/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</row>
    <row r="217" spans="1:15" x14ac:dyDescent="0.55000000000000004">
      <c r="A217" s="212"/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</row>
    <row r="218" spans="1:15" x14ac:dyDescent="0.55000000000000004">
      <c r="A218" s="212"/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</row>
    <row r="219" spans="1:15" x14ac:dyDescent="0.55000000000000004">
      <c r="A219" s="212"/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</row>
    <row r="220" spans="1:15" x14ac:dyDescent="0.55000000000000004">
      <c r="A220" s="212"/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</row>
    <row r="221" spans="1:15" x14ac:dyDescent="0.55000000000000004">
      <c r="A221" s="212"/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</row>
    <row r="222" spans="1:15" x14ac:dyDescent="0.55000000000000004">
      <c r="A222" s="212"/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</row>
    <row r="223" spans="1:15" x14ac:dyDescent="0.55000000000000004">
      <c r="A223" s="212"/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</row>
    <row r="224" spans="1:15" x14ac:dyDescent="0.55000000000000004">
      <c r="A224" s="212"/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</row>
    <row r="225" spans="1:15" x14ac:dyDescent="0.55000000000000004">
      <c r="A225" s="212"/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</row>
    <row r="226" spans="1:15" x14ac:dyDescent="0.55000000000000004">
      <c r="A226" s="212"/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</row>
    <row r="227" spans="1:15" x14ac:dyDescent="0.55000000000000004">
      <c r="A227" s="212"/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</row>
    <row r="228" spans="1:15" x14ac:dyDescent="0.55000000000000004">
      <c r="A228" s="212"/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</row>
    <row r="229" spans="1:15" x14ac:dyDescent="0.55000000000000004">
      <c r="A229" s="212"/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</row>
    <row r="230" spans="1:15" x14ac:dyDescent="0.55000000000000004">
      <c r="A230" s="212"/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</row>
    <row r="231" spans="1:15" x14ac:dyDescent="0.55000000000000004">
      <c r="A231" s="212"/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</row>
    <row r="232" spans="1:15" x14ac:dyDescent="0.55000000000000004">
      <c r="A232" s="212"/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</row>
    <row r="233" spans="1:15" x14ac:dyDescent="0.55000000000000004">
      <c r="A233" s="212"/>
      <c r="B233" s="212"/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</row>
    <row r="234" spans="1:15" x14ac:dyDescent="0.55000000000000004">
      <c r="A234" s="212"/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</row>
    <row r="235" spans="1:15" x14ac:dyDescent="0.55000000000000004">
      <c r="A235" s="212"/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</row>
    <row r="236" spans="1:15" x14ac:dyDescent="0.55000000000000004">
      <c r="A236" s="212"/>
      <c r="B236" s="212"/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</row>
    <row r="237" spans="1:15" x14ac:dyDescent="0.55000000000000004">
      <c r="A237" s="212"/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</row>
    <row r="238" spans="1:15" x14ac:dyDescent="0.55000000000000004">
      <c r="A238" s="212"/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</row>
    <row r="239" spans="1:15" x14ac:dyDescent="0.55000000000000004">
      <c r="A239" s="212"/>
      <c r="B239" s="212"/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</row>
    <row r="240" spans="1:15" x14ac:dyDescent="0.55000000000000004">
      <c r="A240" s="212"/>
      <c r="B240" s="212"/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</row>
    <row r="241" spans="1:15" x14ac:dyDescent="0.55000000000000004">
      <c r="A241" s="212"/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</row>
    <row r="242" spans="1:15" x14ac:dyDescent="0.55000000000000004">
      <c r="A242" s="212"/>
      <c r="B242" s="212"/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</row>
    <row r="243" spans="1:15" x14ac:dyDescent="0.55000000000000004">
      <c r="A243" s="212"/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</row>
    <row r="244" spans="1:15" x14ac:dyDescent="0.55000000000000004">
      <c r="A244" s="212"/>
      <c r="B244" s="212"/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</row>
    <row r="245" spans="1:15" x14ac:dyDescent="0.55000000000000004">
      <c r="A245" s="212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</row>
    <row r="246" spans="1:15" x14ac:dyDescent="0.55000000000000004">
      <c r="A246" s="212"/>
      <c r="B246" s="212"/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</row>
    <row r="247" spans="1:15" x14ac:dyDescent="0.55000000000000004">
      <c r="A247" s="212"/>
      <c r="B247" s="212"/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</row>
    <row r="248" spans="1:15" x14ac:dyDescent="0.55000000000000004">
      <c r="A248" s="212"/>
      <c r="B248" s="212"/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</row>
    <row r="249" spans="1:15" x14ac:dyDescent="0.55000000000000004">
      <c r="A249" s="212"/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</row>
    <row r="250" spans="1:15" x14ac:dyDescent="0.55000000000000004">
      <c r="A250" s="212"/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</row>
    <row r="251" spans="1:15" x14ac:dyDescent="0.55000000000000004">
      <c r="A251" s="212"/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</row>
    <row r="252" spans="1:15" x14ac:dyDescent="0.55000000000000004">
      <c r="A252" s="212"/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</row>
    <row r="253" spans="1:15" x14ac:dyDescent="0.55000000000000004">
      <c r="A253" s="212"/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</row>
    <row r="254" spans="1:15" x14ac:dyDescent="0.55000000000000004">
      <c r="A254" s="212"/>
      <c r="B254" s="212"/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</row>
    <row r="255" spans="1:15" x14ac:dyDescent="0.55000000000000004">
      <c r="A255" s="212"/>
      <c r="B255" s="212"/>
      <c r="C255" s="212"/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</row>
    <row r="256" spans="1:15" x14ac:dyDescent="0.55000000000000004">
      <c r="A256" s="212"/>
      <c r="B256" s="212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</row>
    <row r="257" spans="1:15" x14ac:dyDescent="0.55000000000000004">
      <c r="A257" s="212"/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</row>
    <row r="258" spans="1:15" x14ac:dyDescent="0.55000000000000004">
      <c r="A258" s="212"/>
      <c r="B258" s="212"/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</row>
    <row r="259" spans="1:15" x14ac:dyDescent="0.55000000000000004">
      <c r="A259" s="212"/>
      <c r="B259" s="212"/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</row>
    <row r="260" spans="1:15" x14ac:dyDescent="0.55000000000000004">
      <c r="A260" s="212"/>
      <c r="B260" s="212"/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</row>
    <row r="261" spans="1:15" x14ac:dyDescent="0.55000000000000004">
      <c r="A261" s="212"/>
      <c r="B261" s="212"/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</row>
    <row r="262" spans="1:15" x14ac:dyDescent="0.55000000000000004">
      <c r="A262" s="212"/>
      <c r="B262" s="212"/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</row>
    <row r="263" spans="1:15" x14ac:dyDescent="0.55000000000000004">
      <c r="A263" s="212"/>
      <c r="B263" s="212"/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</row>
    <row r="264" spans="1:15" x14ac:dyDescent="0.55000000000000004">
      <c r="A264" s="212"/>
      <c r="B264" s="212"/>
      <c r="C264" s="212"/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</row>
    <row r="265" spans="1:15" x14ac:dyDescent="0.55000000000000004">
      <c r="A265" s="212"/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</row>
    <row r="266" spans="1:15" x14ac:dyDescent="0.55000000000000004">
      <c r="A266" s="212"/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</row>
    <row r="267" spans="1:15" x14ac:dyDescent="0.55000000000000004">
      <c r="A267" s="212"/>
      <c r="B267" s="212"/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</row>
    <row r="268" spans="1:15" x14ac:dyDescent="0.55000000000000004">
      <c r="A268" s="212"/>
      <c r="B268" s="212"/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</row>
    <row r="269" spans="1:15" x14ac:dyDescent="0.55000000000000004">
      <c r="A269" s="212"/>
      <c r="B269" s="212"/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</row>
    <row r="270" spans="1:15" x14ac:dyDescent="0.55000000000000004">
      <c r="A270" s="212"/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</row>
    <row r="271" spans="1:15" x14ac:dyDescent="0.55000000000000004">
      <c r="A271" s="212"/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</row>
    <row r="272" spans="1:15" x14ac:dyDescent="0.55000000000000004">
      <c r="A272" s="212"/>
      <c r="B272" s="212"/>
      <c r="C272" s="212"/>
      <c r="D272" s="212"/>
      <c r="E272" s="212"/>
      <c r="F272" s="212"/>
      <c r="G272" s="212"/>
      <c r="H272" s="212"/>
      <c r="I272" s="212"/>
      <c r="J272" s="212"/>
      <c r="K272" s="212"/>
      <c r="L272" s="212"/>
      <c r="M272" s="212"/>
      <c r="N272" s="212"/>
      <c r="O272" s="212"/>
    </row>
    <row r="273" spans="1:15" x14ac:dyDescent="0.55000000000000004">
      <c r="A273" s="212"/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</row>
    <row r="274" spans="1:15" x14ac:dyDescent="0.55000000000000004">
      <c r="A274" s="212"/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</row>
    <row r="275" spans="1:15" x14ac:dyDescent="0.55000000000000004">
      <c r="A275" s="212"/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</row>
    <row r="276" spans="1:15" x14ac:dyDescent="0.55000000000000004">
      <c r="A276" s="212"/>
      <c r="B276" s="212"/>
      <c r="C276" s="212"/>
      <c r="D276" s="212"/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</row>
    <row r="277" spans="1:15" x14ac:dyDescent="0.55000000000000004">
      <c r="A277" s="212"/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</row>
    <row r="278" spans="1:15" x14ac:dyDescent="0.55000000000000004">
      <c r="A278" s="212"/>
      <c r="B278" s="212"/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</row>
    <row r="279" spans="1:15" x14ac:dyDescent="0.55000000000000004">
      <c r="A279" s="212"/>
      <c r="B279" s="212"/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</row>
    <row r="280" spans="1:15" x14ac:dyDescent="0.55000000000000004">
      <c r="A280" s="212"/>
      <c r="B280" s="212"/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</row>
    <row r="281" spans="1:15" x14ac:dyDescent="0.55000000000000004">
      <c r="A281" s="212"/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</row>
    <row r="282" spans="1:15" x14ac:dyDescent="0.55000000000000004">
      <c r="A282" s="212"/>
      <c r="B282" s="212"/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</row>
    <row r="283" spans="1:15" x14ac:dyDescent="0.55000000000000004">
      <c r="A283" s="212"/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</row>
    <row r="284" spans="1:15" x14ac:dyDescent="0.55000000000000004">
      <c r="A284" s="212"/>
      <c r="B284" s="212"/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</row>
    <row r="285" spans="1:15" x14ac:dyDescent="0.55000000000000004">
      <c r="A285" s="212"/>
      <c r="B285" s="212"/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</row>
    <row r="286" spans="1:15" x14ac:dyDescent="0.55000000000000004">
      <c r="A286" s="212"/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</row>
    <row r="287" spans="1:15" x14ac:dyDescent="0.55000000000000004">
      <c r="A287" s="212"/>
      <c r="B287" s="212"/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</row>
    <row r="288" spans="1:15" x14ac:dyDescent="0.55000000000000004">
      <c r="A288" s="212"/>
      <c r="B288" s="212"/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</row>
    <row r="289" spans="1:15" x14ac:dyDescent="0.55000000000000004">
      <c r="A289" s="212"/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</row>
    <row r="290" spans="1:15" x14ac:dyDescent="0.55000000000000004">
      <c r="A290" s="212"/>
      <c r="B290" s="212"/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</row>
    <row r="291" spans="1:15" x14ac:dyDescent="0.55000000000000004">
      <c r="A291" s="212"/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</row>
    <row r="292" spans="1:15" x14ac:dyDescent="0.55000000000000004">
      <c r="A292" s="212"/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</row>
    <row r="293" spans="1:15" x14ac:dyDescent="0.55000000000000004">
      <c r="A293" s="212"/>
      <c r="B293" s="212"/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</row>
    <row r="294" spans="1:15" x14ac:dyDescent="0.55000000000000004">
      <c r="A294" s="212"/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</row>
    <row r="295" spans="1:15" x14ac:dyDescent="0.55000000000000004">
      <c r="A295" s="212"/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</row>
    <row r="296" spans="1:15" x14ac:dyDescent="0.55000000000000004">
      <c r="A296" s="212"/>
      <c r="B296" s="212"/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</row>
    <row r="297" spans="1:15" x14ac:dyDescent="0.55000000000000004">
      <c r="A297" s="212"/>
      <c r="B297" s="212"/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  <c r="N297" s="212"/>
      <c r="O297" s="212"/>
    </row>
    <row r="298" spans="1:15" x14ac:dyDescent="0.55000000000000004">
      <c r="A298" s="212"/>
      <c r="B298" s="212"/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</row>
    <row r="299" spans="1:15" x14ac:dyDescent="0.55000000000000004">
      <c r="A299" s="212"/>
      <c r="B299" s="212"/>
      <c r="C299" s="212"/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12"/>
      <c r="O299" s="212"/>
    </row>
    <row r="300" spans="1:15" x14ac:dyDescent="0.55000000000000004">
      <c r="A300" s="212"/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  <c r="O300" s="212"/>
    </row>
    <row r="301" spans="1:15" x14ac:dyDescent="0.55000000000000004">
      <c r="A301" s="212"/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  <c r="O301" s="212"/>
    </row>
  </sheetData>
  <mergeCells count="23">
    <mergeCell ref="N61:O61"/>
    <mergeCell ref="M43:O43"/>
    <mergeCell ref="M36:O36"/>
    <mergeCell ref="A1:K1"/>
    <mergeCell ref="G24:H24"/>
    <mergeCell ref="G25:H25"/>
    <mergeCell ref="M42:O42"/>
    <mergeCell ref="O135:P135"/>
    <mergeCell ref="A109:I109"/>
    <mergeCell ref="O111:P111"/>
    <mergeCell ref="O112:P112"/>
    <mergeCell ref="O113:P113"/>
    <mergeCell ref="O122:P122"/>
    <mergeCell ref="A75:K75"/>
    <mergeCell ref="A123:C123"/>
    <mergeCell ref="O123:P123"/>
    <mergeCell ref="O124:P124"/>
    <mergeCell ref="O134:P134"/>
    <mergeCell ref="D92:E92"/>
    <mergeCell ref="G92:H92"/>
    <mergeCell ref="G97:H97"/>
    <mergeCell ref="G100:H100"/>
    <mergeCell ref="G101:H101"/>
  </mergeCells>
  <conditionalFormatting sqref="G89">
    <cfRule type="cellIs" dxfId="0" priority="1" stopIfTrue="1" operator="equal">
      <formula>0</formula>
    </cfRule>
  </conditionalFormatting>
  <dataValidations disablePrompts="1" count="3">
    <dataValidation allowBlank="1" showInputMessage="1" showErrorMessage="1" prompt="จากบัญชีค่าดำเนินการค่าเสื่อมราคา" sqref="F26 D92:D93 F102:F104"/>
    <dataValidation allowBlank="1" showInputMessage="1" showErrorMessage="1" prompt="ระยะรอยต่อคอนกรีตที่นำมาคิด" sqref="H26 H102"/>
    <dataValidation allowBlank="1" showInputMessage="1" showErrorMessage="1" prompt="จากค่าวัสดุคอนกรีต ค.2 " sqref="F94"/>
  </dataValidations>
  <pageMargins left="0.59055118110236227" right="0.19685039370078741" top="0.6692913385826772" bottom="0.74803149606299213" header="0.31496062992125984" footer="0.31496062992125984"/>
  <pageSetup paperSize="9" scale="59" orientation="portrait" r:id="rId1"/>
  <rowBreaks count="3" manualBreakCount="3">
    <brk id="54" max="14" man="1"/>
    <brk id="73" max="16383" man="1"/>
    <brk id="130" max="1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0"/>
  <sheetViews>
    <sheetView view="pageBreakPreview" topLeftCell="C1" zoomScale="91" zoomScaleNormal="100" zoomScaleSheetLayoutView="91" workbookViewId="0">
      <selection activeCell="R17" sqref="R17"/>
    </sheetView>
  </sheetViews>
  <sheetFormatPr defaultRowHeight="23.25" x14ac:dyDescent="0.5"/>
  <cols>
    <col min="1" max="1" width="6.28515625" customWidth="1"/>
    <col min="3" max="3" width="37" customWidth="1"/>
    <col min="4" max="4" width="7.85546875" customWidth="1"/>
    <col min="5" max="5" width="12.5703125" customWidth="1"/>
    <col min="6" max="6" width="9.5703125" customWidth="1"/>
    <col min="7" max="7" width="9.42578125" customWidth="1"/>
    <col min="8" max="8" width="18.85546875" customWidth="1"/>
    <col min="9" max="9" width="16.7109375" customWidth="1"/>
    <col min="10" max="10" width="27.140625" customWidth="1"/>
  </cols>
  <sheetData>
    <row r="1" spans="1:17" ht="24" x14ac:dyDescent="0.55000000000000004">
      <c r="A1" s="412" t="s">
        <v>32</v>
      </c>
      <c r="B1" s="412"/>
      <c r="C1" s="412"/>
      <c r="D1" s="412"/>
      <c r="E1" s="412"/>
      <c r="F1" s="412"/>
      <c r="G1" s="412"/>
      <c r="H1" s="412"/>
      <c r="I1" s="412"/>
      <c r="J1" s="412"/>
      <c r="K1" s="7"/>
      <c r="L1" s="7"/>
      <c r="M1" s="7"/>
      <c r="N1" s="7"/>
      <c r="O1" s="7"/>
      <c r="P1" s="7"/>
      <c r="Q1" s="7"/>
    </row>
    <row r="2" spans="1:17" ht="24" x14ac:dyDescent="0.55000000000000004">
      <c r="A2" s="22" t="str">
        <f>สรุปราคากลาง!A3</f>
        <v>ชื่อโครงการก่อสร้าง</v>
      </c>
      <c r="B2" s="7"/>
      <c r="C2" s="7"/>
      <c r="D2" s="7" t="str">
        <f>สรุปราคากลาง!D3</f>
        <v>ก่อสร้างวางท่อ ค.ส.ล.พร้อมบ่อพัก หมู่ที่ 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4" x14ac:dyDescent="0.55000000000000004">
      <c r="A3" s="22"/>
      <c r="B3" s="7"/>
      <c r="C3" s="7"/>
      <c r="D3" s="7" t="str">
        <f>สรุปราคากลาง!D4</f>
        <v>วางค.ส.ล.Ø 0.60 ม. ยาววาง ท่อ 265.00 ม.และ ก่อสร้างบ่อพักจำนวน 14 บ่อ และขยายผิวจราจร 215.00 ตร.ม.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4" x14ac:dyDescent="0.55000000000000004">
      <c r="A4" s="22"/>
      <c r="B4" s="7"/>
      <c r="C4" s="7"/>
      <c r="D4" s="7" t="str">
        <f>สรุปราคากลาง!D5</f>
        <v>พร้อมป้ายประชาสัมพันธ์โครงการ และ ป้ายโครงการฯ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4" x14ac:dyDescent="0.55000000000000004">
      <c r="A5" s="22" t="str">
        <f>สรุปราคากลาง!A6</f>
        <v>สถานที่ก่อสร้าง</v>
      </c>
      <c r="B5" s="7"/>
      <c r="C5" s="7"/>
      <c r="D5" s="7" t="str">
        <f>สรุปราคากลาง!D6</f>
        <v>บริเวณถนนสายสัมพันธ์  หมู่ที่ 6  บ้านห้วยหินฝน ตำบลแม่ปะ  อำเภอแม่สอด  จังหวัดตาก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4" x14ac:dyDescent="0.55000000000000004">
      <c r="A6" s="22" t="str">
        <f>สรุปราคากลาง!A7</f>
        <v>หน่วยงานเจ้าของโครงการ</v>
      </c>
      <c r="B6" s="7"/>
      <c r="C6" s="7"/>
      <c r="D6" s="7" t="str">
        <f>สรุปราคากลาง!D7</f>
        <v>องค์การบริหารส่วนตำบลแม่ปะ    อำเภอแม่สอด    จังหวัดตากตาก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4" x14ac:dyDescent="0.55000000000000004">
      <c r="A7" s="22" t="str">
        <f>สรุปราคากลาง!A8</f>
        <v>แบบเลขที่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24" x14ac:dyDescent="0.55000000000000004">
      <c r="A8" s="22" t="str">
        <f>สรุปราคากลาง!A9</f>
        <v>คำนวณราคากลางเมื่อวันที่</v>
      </c>
      <c r="B8" s="7"/>
      <c r="C8" s="7"/>
      <c r="D8" s="23" t="str">
        <f>สรุปราคากลาง!D9</f>
        <v xml:space="preserve">  02 กุมภาพันธ์  2564</v>
      </c>
      <c r="E8" s="7"/>
      <c r="F8" s="7"/>
      <c r="G8" s="7"/>
      <c r="H8" s="7" t="str">
        <f>สรุปราคากลาง!H9</f>
        <v xml:space="preserve">ราคาน้ำมัน ( โซล่า ) อ.เมือง  22.00 - 22.99 บาท/ลิตร  </v>
      </c>
      <c r="I8" s="7"/>
      <c r="J8" s="7"/>
      <c r="K8" s="7"/>
      <c r="L8" s="7"/>
      <c r="M8" s="7"/>
      <c r="N8" s="7"/>
      <c r="O8" s="7"/>
      <c r="P8" s="7"/>
      <c r="Q8" s="7"/>
    </row>
    <row r="9" spans="1:17" ht="24" x14ac:dyDescent="0.55000000000000004">
      <c r="A9" s="413" t="s">
        <v>34</v>
      </c>
      <c r="B9" s="415" t="s">
        <v>35</v>
      </c>
      <c r="C9" s="415"/>
      <c r="D9" s="413" t="s">
        <v>2</v>
      </c>
      <c r="E9" s="24" t="s">
        <v>36</v>
      </c>
      <c r="F9" s="25" t="s">
        <v>37</v>
      </c>
      <c r="G9" s="26" t="s">
        <v>38</v>
      </c>
      <c r="H9" s="27" t="s">
        <v>39</v>
      </c>
      <c r="I9" s="417" t="s">
        <v>40</v>
      </c>
      <c r="J9" s="88" t="s">
        <v>41</v>
      </c>
      <c r="K9" s="7"/>
      <c r="L9" s="7"/>
      <c r="M9" s="7"/>
      <c r="N9" s="7"/>
      <c r="O9" s="7"/>
      <c r="P9" s="7"/>
      <c r="Q9" s="7"/>
    </row>
    <row r="10" spans="1:17" ht="24" x14ac:dyDescent="0.55000000000000004">
      <c r="A10" s="414"/>
      <c r="B10" s="416"/>
      <c r="C10" s="416"/>
      <c r="D10" s="414"/>
      <c r="E10" s="28" t="s">
        <v>42</v>
      </c>
      <c r="F10" s="29" t="s">
        <v>43</v>
      </c>
      <c r="G10" s="30" t="s">
        <v>42</v>
      </c>
      <c r="H10" s="31" t="s">
        <v>42</v>
      </c>
      <c r="I10" s="418"/>
      <c r="J10" s="32" t="s">
        <v>44</v>
      </c>
      <c r="K10" s="7"/>
      <c r="L10" s="7"/>
      <c r="M10" s="7"/>
      <c r="N10" s="7"/>
      <c r="O10" s="7"/>
      <c r="P10" s="7"/>
      <c r="Q10" s="7"/>
    </row>
    <row r="11" spans="1:17" ht="24" x14ac:dyDescent="0.55000000000000004">
      <c r="A11" s="102">
        <v>1</v>
      </c>
      <c r="B11" s="411" t="s">
        <v>57</v>
      </c>
      <c r="C11" s="411"/>
      <c r="D11" s="102" t="s">
        <v>21</v>
      </c>
      <c r="E11" s="103">
        <f>Sheet1!D239</f>
        <v>124.3</v>
      </c>
      <c r="F11" s="104">
        <v>87</v>
      </c>
      <c r="G11" s="105">
        <v>165.25</v>
      </c>
      <c r="H11" s="106">
        <f>E11+G11</f>
        <v>289.55</v>
      </c>
      <c r="I11" s="102" t="s">
        <v>46</v>
      </c>
      <c r="J11" s="102" t="s">
        <v>52</v>
      </c>
      <c r="K11" s="7"/>
      <c r="L11" s="7"/>
      <c r="M11" s="7"/>
      <c r="N11" s="7"/>
      <c r="O11" s="7"/>
      <c r="P11" s="7"/>
      <c r="Q11" s="7"/>
    </row>
    <row r="12" spans="1:17" ht="24" x14ac:dyDescent="0.55000000000000004">
      <c r="A12" s="102">
        <v>2</v>
      </c>
      <c r="B12" s="411" t="s">
        <v>605</v>
      </c>
      <c r="C12" s="411"/>
      <c r="D12" s="102" t="s">
        <v>21</v>
      </c>
      <c r="E12" s="107">
        <f>Sheet1!D244</f>
        <v>1636.67</v>
      </c>
      <c r="F12" s="104">
        <v>0</v>
      </c>
      <c r="G12" s="105">
        <v>0</v>
      </c>
      <c r="H12" s="106">
        <f t="shared" ref="H12:H20" si="0">G12+E12</f>
        <v>1636.67</v>
      </c>
      <c r="I12" s="102"/>
      <c r="J12" s="102" t="s">
        <v>769</v>
      </c>
      <c r="K12" s="7"/>
      <c r="L12" s="7"/>
      <c r="M12" s="7"/>
      <c r="N12" s="7"/>
      <c r="O12" s="7"/>
      <c r="P12" s="7"/>
      <c r="Q12" s="7"/>
    </row>
    <row r="13" spans="1:17" ht="24" x14ac:dyDescent="0.55000000000000004">
      <c r="A13" s="102">
        <v>3</v>
      </c>
      <c r="B13" s="411" t="s">
        <v>602</v>
      </c>
      <c r="C13" s="411"/>
      <c r="D13" s="102" t="s">
        <v>47</v>
      </c>
      <c r="E13" s="107">
        <f>Sheet1!D127</f>
        <v>635.51</v>
      </c>
      <c r="F13" s="104">
        <v>87</v>
      </c>
      <c r="G13" s="105">
        <v>0</v>
      </c>
      <c r="H13" s="106">
        <f t="shared" si="0"/>
        <v>635.51</v>
      </c>
      <c r="I13" s="102" t="s">
        <v>46</v>
      </c>
      <c r="J13" s="102" t="s">
        <v>52</v>
      </c>
      <c r="K13" s="7"/>
      <c r="L13" s="7"/>
      <c r="M13" s="7"/>
      <c r="N13" s="7"/>
      <c r="O13" s="7"/>
      <c r="P13" s="7"/>
      <c r="Q13" s="7"/>
    </row>
    <row r="14" spans="1:17" ht="24" x14ac:dyDescent="0.55000000000000004">
      <c r="A14" s="102">
        <v>4</v>
      </c>
      <c r="B14" s="411" t="s">
        <v>606</v>
      </c>
      <c r="C14" s="411"/>
      <c r="D14" s="102" t="s">
        <v>21</v>
      </c>
      <c r="E14" s="107">
        <f>Sheet1!D17</f>
        <v>1336.45</v>
      </c>
      <c r="F14" s="104">
        <v>0</v>
      </c>
      <c r="G14" s="105">
        <v>0</v>
      </c>
      <c r="H14" s="106">
        <f t="shared" ref="H14" si="1">G14+E14</f>
        <v>1336.45</v>
      </c>
      <c r="I14" s="102"/>
      <c r="J14" s="102" t="s">
        <v>52</v>
      </c>
      <c r="K14" s="7"/>
      <c r="L14" s="7"/>
      <c r="M14" s="7"/>
      <c r="N14" s="7"/>
      <c r="O14" s="7"/>
      <c r="P14" s="7"/>
      <c r="Q14" s="7"/>
    </row>
    <row r="15" spans="1:17" ht="24" x14ac:dyDescent="0.55000000000000004">
      <c r="A15" s="102">
        <v>5</v>
      </c>
      <c r="B15" s="411" t="s">
        <v>609</v>
      </c>
      <c r="C15" s="411"/>
      <c r="D15" s="102" t="s">
        <v>4</v>
      </c>
      <c r="E15" s="107">
        <v>29</v>
      </c>
      <c r="F15" s="161">
        <v>145</v>
      </c>
      <c r="G15" s="105">
        <v>0.21</v>
      </c>
      <c r="H15" s="106">
        <f t="shared" si="0"/>
        <v>29.21</v>
      </c>
      <c r="I15" s="102" t="s">
        <v>46</v>
      </c>
      <c r="J15" s="102" t="s">
        <v>612</v>
      </c>
      <c r="K15" s="7"/>
      <c r="L15" s="7"/>
      <c r="M15" s="7"/>
      <c r="N15" s="7"/>
      <c r="O15" s="7"/>
      <c r="P15" s="7"/>
      <c r="Q15" s="7"/>
    </row>
    <row r="16" spans="1:17" ht="24" x14ac:dyDescent="0.55000000000000004">
      <c r="A16" s="102">
        <v>6</v>
      </c>
      <c r="B16" s="411" t="s">
        <v>613</v>
      </c>
      <c r="C16" s="411"/>
      <c r="D16" s="102" t="s">
        <v>167</v>
      </c>
      <c r="E16" s="107">
        <f>Sheet1!D49/18.4</f>
        <v>32.405434782608701</v>
      </c>
      <c r="F16" s="104">
        <v>87</v>
      </c>
      <c r="G16" s="105">
        <f>208.69/1000</f>
        <v>0.20868999999999999</v>
      </c>
      <c r="H16" s="106">
        <f t="shared" si="0"/>
        <v>32.614124782608698</v>
      </c>
      <c r="I16" s="102"/>
      <c r="J16" s="102" t="s">
        <v>612</v>
      </c>
      <c r="K16" s="7"/>
      <c r="L16" s="7"/>
      <c r="M16" s="7"/>
      <c r="N16" s="7"/>
      <c r="O16" s="7"/>
      <c r="P16" s="7"/>
      <c r="Q16" s="7"/>
    </row>
    <row r="17" spans="1:17" ht="24" x14ac:dyDescent="0.55000000000000004">
      <c r="A17" s="102">
        <v>7</v>
      </c>
      <c r="B17" s="411" t="s">
        <v>614</v>
      </c>
      <c r="C17" s="411"/>
      <c r="D17" s="102" t="s">
        <v>167</v>
      </c>
      <c r="E17" s="107">
        <f>Sheet1!D50/18.4</f>
        <v>47.236956521739131</v>
      </c>
      <c r="F17" s="104">
        <v>87</v>
      </c>
      <c r="G17" s="105">
        <f>208.69/1000</f>
        <v>0.20868999999999999</v>
      </c>
      <c r="H17" s="106">
        <f t="shared" ref="H17" si="2">G17+E17</f>
        <v>47.445646521739128</v>
      </c>
      <c r="I17" s="102"/>
      <c r="J17" s="102" t="s">
        <v>612</v>
      </c>
      <c r="K17" s="7"/>
      <c r="L17" s="7"/>
      <c r="M17" s="7"/>
      <c r="N17" s="7"/>
      <c r="O17" s="7"/>
      <c r="P17" s="7"/>
      <c r="Q17" s="7"/>
    </row>
    <row r="18" spans="1:17" ht="24" x14ac:dyDescent="0.55000000000000004">
      <c r="A18" s="102">
        <v>8</v>
      </c>
      <c r="B18" s="411" t="s">
        <v>634</v>
      </c>
      <c r="C18" s="411"/>
      <c r="D18" s="102" t="s">
        <v>45</v>
      </c>
      <c r="E18" s="107">
        <f>Sheet1!D39</f>
        <v>22075.7</v>
      </c>
      <c r="F18" s="104">
        <v>87</v>
      </c>
      <c r="G18" s="105">
        <v>192.86</v>
      </c>
      <c r="H18" s="106">
        <f>E18+G18</f>
        <v>22268.560000000001</v>
      </c>
      <c r="I18" s="102" t="s">
        <v>46</v>
      </c>
      <c r="J18" s="102" t="s">
        <v>51</v>
      </c>
      <c r="K18" s="7"/>
      <c r="L18" s="7"/>
      <c r="M18" s="7"/>
      <c r="N18" s="7"/>
      <c r="O18" s="7"/>
      <c r="P18" s="7"/>
      <c r="Q18" s="7"/>
    </row>
    <row r="19" spans="1:17" ht="24" x14ac:dyDescent="0.55000000000000004">
      <c r="A19" s="102">
        <v>9</v>
      </c>
      <c r="B19" s="411" t="s">
        <v>599</v>
      </c>
      <c r="C19" s="411"/>
      <c r="D19" s="102" t="s">
        <v>167</v>
      </c>
      <c r="E19" s="107">
        <f>[2]ราคาพาณิชและสืบ!D47</f>
        <v>39.25</v>
      </c>
      <c r="F19" s="104">
        <v>0</v>
      </c>
      <c r="G19" s="108">
        <v>0</v>
      </c>
      <c r="H19" s="106">
        <f t="shared" si="0"/>
        <v>39.25</v>
      </c>
      <c r="I19" s="102"/>
      <c r="J19" s="102" t="s">
        <v>52</v>
      </c>
      <c r="K19" s="7"/>
      <c r="L19" s="7">
        <v>0</v>
      </c>
      <c r="M19" s="7"/>
      <c r="N19" s="7"/>
      <c r="O19" s="7"/>
      <c r="P19" s="7"/>
      <c r="Q19" s="7"/>
    </row>
    <row r="20" spans="1:17" ht="24" x14ac:dyDescent="0.55000000000000004">
      <c r="A20" s="102">
        <v>10</v>
      </c>
      <c r="B20" s="411" t="s">
        <v>598</v>
      </c>
      <c r="C20" s="411"/>
      <c r="D20" s="102" t="s">
        <v>600</v>
      </c>
      <c r="E20" s="107">
        <f>Sheet1!D251</f>
        <v>0</v>
      </c>
      <c r="F20" s="104">
        <v>0</v>
      </c>
      <c r="G20" s="108">
        <v>0</v>
      </c>
      <c r="H20" s="106">
        <f t="shared" si="0"/>
        <v>0</v>
      </c>
      <c r="I20" s="102"/>
      <c r="J20" s="102" t="s">
        <v>52</v>
      </c>
      <c r="K20" s="7"/>
      <c r="L20" s="7"/>
      <c r="M20" s="7"/>
      <c r="N20" s="7"/>
      <c r="O20" s="7"/>
      <c r="P20" s="7"/>
      <c r="Q20" s="7"/>
    </row>
    <row r="21" spans="1:17" ht="24" x14ac:dyDescent="0.55000000000000004">
      <c r="A21" s="102">
        <v>11</v>
      </c>
      <c r="B21" s="409" t="s">
        <v>643</v>
      </c>
      <c r="C21" s="410"/>
      <c r="D21" s="102" t="s">
        <v>167</v>
      </c>
      <c r="E21" s="160">
        <v>27.38</v>
      </c>
      <c r="F21" s="104">
        <v>0</v>
      </c>
      <c r="G21" s="108">
        <v>0</v>
      </c>
      <c r="H21" s="106">
        <f t="shared" ref="H21:H22" si="3">G21+E21</f>
        <v>27.38</v>
      </c>
      <c r="I21" s="102"/>
      <c r="J21" s="102" t="s">
        <v>612</v>
      </c>
      <c r="K21" s="7"/>
      <c r="L21" s="7"/>
      <c r="M21" s="7"/>
      <c r="N21" s="7"/>
      <c r="O21" s="7"/>
      <c r="P21" s="7"/>
      <c r="Q21" s="7"/>
    </row>
    <row r="22" spans="1:17" ht="24" x14ac:dyDescent="0.55000000000000004">
      <c r="A22" s="102">
        <v>12</v>
      </c>
      <c r="B22" s="409" t="s">
        <v>644</v>
      </c>
      <c r="C22" s="410"/>
      <c r="D22" s="102" t="s">
        <v>167</v>
      </c>
      <c r="E22" s="160">
        <v>27.12</v>
      </c>
      <c r="F22" s="104">
        <v>0</v>
      </c>
      <c r="G22" s="108">
        <v>0</v>
      </c>
      <c r="H22" s="106">
        <f t="shared" si="3"/>
        <v>27.12</v>
      </c>
      <c r="I22" s="102"/>
      <c r="J22" s="102" t="s">
        <v>612</v>
      </c>
      <c r="K22" s="7"/>
      <c r="L22" s="7"/>
      <c r="M22" s="7"/>
      <c r="N22" s="7"/>
      <c r="O22" s="7"/>
      <c r="P22" s="7"/>
      <c r="Q22" s="7"/>
    </row>
    <row r="23" spans="1:17" ht="24" x14ac:dyDescent="0.55000000000000004">
      <c r="A23" s="102">
        <v>12</v>
      </c>
      <c r="B23" s="409" t="s">
        <v>742</v>
      </c>
      <c r="C23" s="410"/>
      <c r="D23" s="102" t="s">
        <v>21</v>
      </c>
      <c r="E23" s="160">
        <v>235</v>
      </c>
      <c r="F23" s="104">
        <v>0</v>
      </c>
      <c r="G23" s="108">
        <v>0</v>
      </c>
      <c r="H23" s="106">
        <f t="shared" ref="H23" si="4">G23+E23</f>
        <v>235</v>
      </c>
      <c r="I23" s="102"/>
      <c r="J23" s="102" t="s">
        <v>612</v>
      </c>
      <c r="K23" s="303"/>
      <c r="L23" s="303"/>
      <c r="M23" s="303"/>
      <c r="N23" s="303"/>
      <c r="O23" s="303"/>
      <c r="P23" s="303"/>
      <c r="Q23" s="303"/>
    </row>
    <row r="24" spans="1:17" s="242" customFormat="1" ht="24" x14ac:dyDescent="0.55000000000000004">
      <c r="A24" s="238"/>
      <c r="B24" s="232"/>
      <c r="C24" s="232"/>
      <c r="D24" s="238"/>
      <c r="E24" s="65"/>
      <c r="F24" s="239"/>
      <c r="G24" s="240"/>
      <c r="H24" s="241"/>
      <c r="I24" s="238"/>
      <c r="J24" s="238"/>
      <c r="K24" s="230"/>
      <c r="L24" s="230"/>
      <c r="M24" s="230"/>
      <c r="N24" s="230"/>
      <c r="O24" s="230"/>
      <c r="P24" s="230"/>
      <c r="Q24" s="230"/>
    </row>
    <row r="25" spans="1:17" s="242" customFormat="1" ht="24" x14ac:dyDescent="0.55000000000000004">
      <c r="A25" s="238"/>
      <c r="B25" s="232"/>
      <c r="C25" s="232"/>
      <c r="D25" s="238"/>
      <c r="E25" s="65"/>
      <c r="F25" s="239"/>
      <c r="G25" s="240"/>
      <c r="H25" s="241"/>
      <c r="I25" s="238"/>
      <c r="J25" s="238"/>
      <c r="K25" s="230"/>
      <c r="L25" s="230"/>
      <c r="M25" s="230"/>
      <c r="N25" s="230"/>
      <c r="O25" s="230"/>
      <c r="P25" s="230"/>
      <c r="Q25" s="230"/>
    </row>
    <row r="26" spans="1:17" s="242" customFormat="1" ht="24" x14ac:dyDescent="0.55000000000000004">
      <c r="A26" s="238"/>
      <c r="B26" s="232"/>
      <c r="C26" s="232"/>
      <c r="D26" s="238"/>
      <c r="E26" s="65"/>
      <c r="F26" s="239"/>
      <c r="G26" s="240"/>
      <c r="H26" s="241"/>
      <c r="I26" s="238"/>
      <c r="J26" s="238"/>
      <c r="K26" s="230"/>
      <c r="L26" s="230"/>
      <c r="M26" s="230"/>
      <c r="N26" s="230"/>
      <c r="O26" s="230"/>
      <c r="P26" s="230"/>
      <c r="Q26" s="230"/>
    </row>
    <row r="27" spans="1:17" s="242" customFormat="1" ht="24" x14ac:dyDescent="0.55000000000000004">
      <c r="A27" s="238"/>
      <c r="B27" s="232"/>
      <c r="C27" s="232"/>
      <c r="D27" s="238"/>
      <c r="E27" s="65"/>
      <c r="F27" s="239"/>
      <c r="G27" s="240"/>
      <c r="H27" s="241"/>
      <c r="I27" s="238"/>
      <c r="J27" s="238"/>
      <c r="K27" s="230"/>
      <c r="L27" s="230"/>
      <c r="M27" s="230"/>
      <c r="N27" s="230"/>
      <c r="O27" s="230"/>
      <c r="P27" s="230"/>
      <c r="Q27" s="230"/>
    </row>
    <row r="28" spans="1:17" s="242" customFormat="1" ht="24" x14ac:dyDescent="0.55000000000000004">
      <c r="A28" s="238"/>
      <c r="B28" s="232"/>
      <c r="C28" s="232"/>
      <c r="D28" s="238"/>
      <c r="E28" s="65"/>
      <c r="F28" s="239"/>
      <c r="G28" s="240"/>
      <c r="H28" s="241"/>
      <c r="I28" s="238"/>
      <c r="J28" s="238"/>
      <c r="K28" s="230"/>
      <c r="L28" s="230"/>
      <c r="M28" s="230"/>
      <c r="N28" s="230"/>
      <c r="O28" s="230"/>
      <c r="P28" s="230"/>
      <c r="Q28" s="230"/>
    </row>
    <row r="29" spans="1:17" s="242" customFormat="1" ht="24" x14ac:dyDescent="0.55000000000000004">
      <c r="A29" s="238"/>
      <c r="B29" s="232"/>
      <c r="C29" s="232"/>
      <c r="D29" s="238"/>
      <c r="E29" s="65"/>
      <c r="F29" s="239"/>
      <c r="G29" s="240"/>
      <c r="H29" s="241"/>
      <c r="I29" s="238"/>
      <c r="J29" s="238"/>
      <c r="K29" s="230"/>
      <c r="L29" s="230"/>
      <c r="M29" s="230"/>
      <c r="N29" s="230"/>
      <c r="O29" s="230"/>
      <c r="P29" s="230"/>
      <c r="Q29" s="230"/>
    </row>
    <row r="30" spans="1:17" s="242" customFormat="1" ht="24" x14ac:dyDescent="0.55000000000000004">
      <c r="A30" s="238"/>
      <c r="B30" s="232"/>
      <c r="C30" s="232"/>
      <c r="D30" s="238"/>
      <c r="E30" s="65"/>
      <c r="F30" s="239"/>
      <c r="G30" s="240"/>
      <c r="H30" s="241"/>
      <c r="I30" s="238"/>
      <c r="J30" s="238"/>
      <c r="K30" s="230"/>
      <c r="L30" s="230"/>
      <c r="M30" s="230"/>
      <c r="N30" s="230"/>
      <c r="O30" s="230"/>
      <c r="P30" s="230"/>
      <c r="Q30" s="230"/>
    </row>
    <row r="31" spans="1:17" s="242" customFormat="1" ht="24" x14ac:dyDescent="0.55000000000000004">
      <c r="A31" s="238"/>
      <c r="B31" s="232"/>
      <c r="C31" s="232"/>
      <c r="D31" s="238"/>
      <c r="E31" s="65"/>
      <c r="F31" s="239"/>
      <c r="G31" s="240"/>
      <c r="H31" s="241"/>
      <c r="I31" s="238"/>
      <c r="J31" s="238"/>
      <c r="K31" s="230"/>
      <c r="L31" s="230"/>
      <c r="M31" s="230"/>
      <c r="N31" s="230"/>
      <c r="O31" s="230"/>
      <c r="P31" s="230"/>
      <c r="Q31" s="230"/>
    </row>
    <row r="32" spans="1:17" s="242" customFormat="1" ht="24" x14ac:dyDescent="0.55000000000000004">
      <c r="A32" s="238"/>
      <c r="B32" s="232"/>
      <c r="C32" s="232"/>
      <c r="D32" s="238"/>
      <c r="E32" s="65"/>
      <c r="F32" s="239"/>
      <c r="G32" s="240"/>
      <c r="H32" s="241"/>
      <c r="I32" s="238"/>
      <c r="J32" s="238"/>
      <c r="K32" s="230"/>
      <c r="L32" s="230"/>
      <c r="M32" s="230"/>
      <c r="N32" s="230"/>
      <c r="O32" s="230"/>
      <c r="P32" s="230"/>
      <c r="Q32" s="230"/>
    </row>
    <row r="33" spans="1:17" s="242" customFormat="1" ht="24" x14ac:dyDescent="0.55000000000000004">
      <c r="A33" s="238"/>
      <c r="B33" s="232"/>
      <c r="C33" s="232"/>
      <c r="D33" s="238"/>
      <c r="E33" s="65"/>
      <c r="F33" s="239"/>
      <c r="G33" s="240"/>
      <c r="H33" s="241"/>
      <c r="I33" s="238"/>
      <c r="J33" s="238"/>
      <c r="K33" s="230"/>
      <c r="L33" s="230"/>
      <c r="M33" s="230"/>
      <c r="N33" s="230"/>
      <c r="O33" s="230"/>
      <c r="P33" s="230"/>
      <c r="Q33" s="230"/>
    </row>
    <row r="34" spans="1:17" s="242" customFormat="1" ht="24" x14ac:dyDescent="0.55000000000000004">
      <c r="A34" s="238"/>
      <c r="B34" s="232"/>
      <c r="C34" s="232"/>
      <c r="D34" s="238"/>
      <c r="E34" s="65"/>
      <c r="F34" s="239"/>
      <c r="G34" s="240"/>
      <c r="H34" s="241"/>
      <c r="I34" s="238"/>
      <c r="J34" s="238"/>
      <c r="K34" s="230"/>
      <c r="L34" s="230"/>
      <c r="M34" s="230"/>
      <c r="N34" s="230"/>
      <c r="O34" s="230"/>
      <c r="P34" s="230"/>
      <c r="Q34" s="230"/>
    </row>
    <row r="35" spans="1:17" s="242" customFormat="1" ht="24" x14ac:dyDescent="0.55000000000000004">
      <c r="A35" s="238"/>
      <c r="B35" s="232"/>
      <c r="C35" s="232"/>
      <c r="D35" s="238"/>
      <c r="E35" s="65"/>
      <c r="F35" s="239"/>
      <c r="G35" s="240"/>
      <c r="H35" s="241"/>
      <c r="I35" s="238"/>
      <c r="J35" s="238"/>
      <c r="K35" s="230"/>
      <c r="L35" s="230"/>
      <c r="M35" s="230"/>
      <c r="N35" s="230"/>
      <c r="O35" s="230"/>
      <c r="P35" s="230"/>
      <c r="Q35" s="230"/>
    </row>
    <row r="36" spans="1:17" ht="24" x14ac:dyDescent="0.55000000000000004">
      <c r="A36" s="231"/>
      <c r="B36" s="232"/>
      <c r="C36" s="232"/>
      <c r="D36" s="231"/>
      <c r="E36" s="65"/>
      <c r="F36" s="231"/>
      <c r="G36" s="233"/>
      <c r="H36" s="65"/>
      <c r="I36" s="234"/>
      <c r="J36" s="234"/>
      <c r="K36" s="182"/>
      <c r="L36" s="182"/>
      <c r="M36" s="182"/>
      <c r="N36" s="182"/>
      <c r="O36" s="182"/>
      <c r="P36" s="182"/>
      <c r="Q36" s="182"/>
    </row>
    <row r="37" spans="1:17" ht="24" x14ac:dyDescent="0.55000000000000004">
      <c r="A37" s="231"/>
      <c r="B37" s="232"/>
      <c r="C37" s="232"/>
      <c r="D37" s="231"/>
      <c r="E37" s="65"/>
      <c r="F37" s="231"/>
      <c r="G37" s="233"/>
      <c r="H37" s="65"/>
      <c r="I37" s="234"/>
      <c r="J37" s="234"/>
      <c r="K37" s="182"/>
      <c r="L37" s="182"/>
      <c r="M37" s="182"/>
      <c r="N37" s="182"/>
      <c r="O37" s="182"/>
      <c r="P37" s="182"/>
      <c r="Q37" s="182"/>
    </row>
    <row r="38" spans="1:17" ht="24" x14ac:dyDescent="0.55000000000000004">
      <c r="A38" s="231"/>
      <c r="B38" s="232"/>
      <c r="C38" s="232"/>
      <c r="D38" s="231"/>
      <c r="E38" s="65"/>
      <c r="F38" s="231"/>
      <c r="G38" s="233"/>
      <c r="H38" s="65"/>
      <c r="I38" s="234"/>
      <c r="J38" s="234"/>
      <c r="K38" s="182"/>
      <c r="L38" s="182"/>
      <c r="M38" s="182"/>
      <c r="N38" s="182"/>
      <c r="O38" s="182"/>
      <c r="P38" s="182"/>
      <c r="Q38" s="182"/>
    </row>
    <row r="39" spans="1:17" ht="24" x14ac:dyDescent="0.55000000000000004">
      <c r="A39" s="231"/>
      <c r="B39" s="232"/>
      <c r="C39" s="232"/>
      <c r="D39" s="231"/>
      <c r="E39" s="65"/>
      <c r="F39" s="231"/>
      <c r="G39" s="233"/>
      <c r="H39" s="65"/>
      <c r="I39" s="234"/>
      <c r="J39" s="234"/>
      <c r="K39" s="182"/>
      <c r="L39" s="182"/>
      <c r="M39" s="182"/>
      <c r="N39" s="182"/>
      <c r="O39" s="182"/>
      <c r="P39" s="182"/>
      <c r="Q39" s="182"/>
    </row>
    <row r="40" spans="1:17" ht="24" x14ac:dyDescent="0.55000000000000004">
      <c r="A40" s="231"/>
      <c r="B40" s="232"/>
      <c r="C40" s="232"/>
      <c r="D40" s="231"/>
      <c r="E40" s="65"/>
      <c r="F40" s="231"/>
      <c r="G40" s="233"/>
      <c r="H40" s="65"/>
      <c r="I40" s="234"/>
      <c r="J40" s="234"/>
      <c r="K40" s="182"/>
      <c r="L40" s="182"/>
      <c r="M40" s="182"/>
      <c r="N40" s="182"/>
      <c r="O40" s="182"/>
      <c r="P40" s="182"/>
      <c r="Q40" s="182"/>
    </row>
    <row r="41" spans="1:17" ht="24" x14ac:dyDescent="0.55000000000000004">
      <c r="A41" s="231"/>
      <c r="B41" s="232"/>
      <c r="C41" s="232"/>
      <c r="D41" s="231"/>
      <c r="E41" s="65"/>
      <c r="F41" s="231"/>
      <c r="G41" s="233"/>
      <c r="H41" s="65"/>
      <c r="I41" s="234"/>
      <c r="J41" s="234"/>
      <c r="K41" s="182"/>
      <c r="L41" s="182"/>
      <c r="M41" s="182"/>
      <c r="N41" s="182"/>
      <c r="O41" s="182"/>
      <c r="P41" s="182"/>
      <c r="Q41" s="182"/>
    </row>
    <row r="42" spans="1:17" ht="24" x14ac:dyDescent="0.55000000000000004">
      <c r="A42" s="231"/>
      <c r="B42" s="232"/>
      <c r="C42" s="232"/>
      <c r="D42" s="231"/>
      <c r="E42" s="65"/>
      <c r="F42" s="231"/>
      <c r="G42" s="233"/>
      <c r="H42" s="65"/>
      <c r="I42" s="234"/>
      <c r="J42" s="234"/>
      <c r="K42" s="182"/>
      <c r="L42" s="182"/>
      <c r="M42" s="182"/>
      <c r="N42" s="182"/>
      <c r="O42" s="182"/>
      <c r="P42" s="182"/>
      <c r="Q42" s="182"/>
    </row>
    <row r="43" spans="1:17" ht="24" x14ac:dyDescent="0.55000000000000004">
      <c r="A43" s="231"/>
      <c r="B43" s="232"/>
      <c r="C43" s="232"/>
      <c r="D43" s="231"/>
      <c r="E43" s="65"/>
      <c r="F43" s="231"/>
      <c r="G43" s="233"/>
      <c r="H43" s="65"/>
      <c r="I43" s="234"/>
      <c r="J43" s="234"/>
      <c r="K43" s="182"/>
      <c r="L43" s="182"/>
      <c r="M43" s="182"/>
      <c r="N43" s="182"/>
      <c r="O43" s="182"/>
      <c r="P43" s="182"/>
      <c r="Q43" s="182"/>
    </row>
    <row r="44" spans="1:17" ht="24" x14ac:dyDescent="0.55000000000000004">
      <c r="A44" s="231"/>
      <c r="B44" s="232"/>
      <c r="C44" s="232"/>
      <c r="D44" s="231"/>
      <c r="E44" s="65"/>
      <c r="F44" s="231"/>
      <c r="G44" s="233"/>
      <c r="H44" s="65"/>
      <c r="I44" s="234"/>
      <c r="J44" s="234"/>
      <c r="K44" s="182"/>
      <c r="L44" s="182"/>
      <c r="M44" s="182"/>
      <c r="N44" s="182"/>
      <c r="O44" s="182"/>
      <c r="P44" s="182"/>
      <c r="Q44" s="182"/>
    </row>
    <row r="45" spans="1:17" ht="24" x14ac:dyDescent="0.55000000000000004">
      <c r="A45" s="231"/>
      <c r="B45" s="232"/>
      <c r="C45" s="232"/>
      <c r="D45" s="231"/>
      <c r="E45" s="65"/>
      <c r="F45" s="231"/>
      <c r="G45" s="233"/>
      <c r="H45" s="65"/>
      <c r="I45" s="234"/>
      <c r="J45" s="234"/>
      <c r="K45" s="182"/>
      <c r="L45" s="182"/>
      <c r="M45" s="182"/>
      <c r="N45" s="182"/>
      <c r="O45" s="182"/>
      <c r="P45" s="182"/>
      <c r="Q45" s="182"/>
    </row>
    <row r="46" spans="1:17" ht="24" x14ac:dyDescent="0.55000000000000004">
      <c r="A46" s="231"/>
      <c r="B46" s="232"/>
      <c r="C46" s="232"/>
      <c r="D46" s="231"/>
      <c r="E46" s="65"/>
      <c r="F46" s="231"/>
      <c r="G46" s="233"/>
      <c r="H46" s="65"/>
      <c r="I46" s="234"/>
      <c r="J46" s="234"/>
      <c r="K46" s="182"/>
      <c r="L46" s="182"/>
      <c r="M46" s="182"/>
      <c r="N46" s="182"/>
      <c r="O46" s="182"/>
      <c r="P46" s="182"/>
      <c r="Q46" s="182"/>
    </row>
    <row r="47" spans="1:17" ht="24" x14ac:dyDescent="0.55000000000000004">
      <c r="A47" s="231"/>
      <c r="B47" s="232"/>
      <c r="C47" s="232"/>
      <c r="D47" s="231"/>
      <c r="E47" s="65"/>
      <c r="F47" s="231"/>
      <c r="G47" s="233"/>
      <c r="H47" s="65"/>
      <c r="I47" s="234"/>
      <c r="J47" s="234"/>
      <c r="K47" s="182"/>
      <c r="L47" s="182"/>
      <c r="M47" s="182"/>
      <c r="N47" s="182"/>
      <c r="O47" s="182"/>
      <c r="P47" s="182"/>
      <c r="Q47" s="182"/>
    </row>
    <row r="48" spans="1:17" ht="24" x14ac:dyDescent="0.55000000000000004">
      <c r="A48" s="231"/>
      <c r="B48" s="232"/>
      <c r="C48" s="232"/>
      <c r="D48" s="231"/>
      <c r="E48" s="65"/>
      <c r="F48" s="231"/>
      <c r="G48" s="233"/>
      <c r="H48" s="65"/>
      <c r="I48" s="234"/>
      <c r="J48" s="234"/>
      <c r="K48" s="182"/>
      <c r="L48" s="182"/>
      <c r="M48" s="182"/>
      <c r="N48" s="182"/>
      <c r="O48" s="182"/>
      <c r="P48" s="182"/>
      <c r="Q48" s="182"/>
    </row>
    <row r="49" spans="1:17" ht="24" x14ac:dyDescent="0.55000000000000004">
      <c r="A49" s="231"/>
      <c r="B49" s="232"/>
      <c r="C49" s="232"/>
      <c r="D49" s="231"/>
      <c r="E49" s="65"/>
      <c r="F49" s="231"/>
      <c r="G49" s="233"/>
      <c r="H49" s="65"/>
      <c r="I49" s="234"/>
      <c r="J49" s="234"/>
      <c r="K49" s="182"/>
      <c r="L49" s="182"/>
      <c r="M49" s="182"/>
      <c r="N49" s="182"/>
      <c r="O49" s="182"/>
      <c r="P49" s="182"/>
      <c r="Q49" s="182"/>
    </row>
    <row r="50" spans="1:17" ht="24" x14ac:dyDescent="0.55000000000000004">
      <c r="A50" s="231"/>
      <c r="B50" s="232"/>
      <c r="C50" s="232"/>
      <c r="D50" s="231"/>
      <c r="E50" s="65"/>
      <c r="F50" s="231"/>
      <c r="G50" s="233"/>
      <c r="H50" s="65"/>
      <c r="I50" s="234"/>
      <c r="J50" s="234"/>
      <c r="K50" s="182"/>
      <c r="L50" s="182"/>
      <c r="M50" s="182"/>
      <c r="N50" s="182"/>
      <c r="O50" s="182"/>
      <c r="P50" s="182"/>
      <c r="Q50" s="182"/>
    </row>
    <row r="51" spans="1:17" ht="24" x14ac:dyDescent="0.55000000000000004">
      <c r="A51" s="231"/>
      <c r="B51" s="232"/>
      <c r="C51" s="232"/>
      <c r="D51" s="231"/>
      <c r="E51" s="65"/>
      <c r="F51" s="231"/>
      <c r="G51" s="233"/>
      <c r="H51" s="65"/>
      <c r="I51" s="234"/>
      <c r="J51" s="234"/>
      <c r="K51" s="182"/>
      <c r="L51" s="182"/>
      <c r="M51" s="182"/>
      <c r="N51" s="182"/>
      <c r="O51" s="182"/>
      <c r="P51" s="182"/>
      <c r="Q51" s="182"/>
    </row>
    <row r="52" spans="1:17" ht="24" x14ac:dyDescent="0.55000000000000004">
      <c r="A52" s="231"/>
      <c r="B52" s="232"/>
      <c r="C52" s="232"/>
      <c r="D52" s="231"/>
      <c r="E52" s="65"/>
      <c r="F52" s="231"/>
      <c r="G52" s="233"/>
      <c r="H52" s="65"/>
      <c r="I52" s="234"/>
      <c r="J52" s="234"/>
      <c r="K52" s="182"/>
      <c r="L52" s="182"/>
      <c r="M52" s="182"/>
      <c r="N52" s="182"/>
      <c r="O52" s="182"/>
      <c r="P52" s="182"/>
      <c r="Q52" s="182"/>
    </row>
    <row r="53" spans="1:17" ht="24" x14ac:dyDescent="0.55000000000000004">
      <c r="A53" s="231"/>
      <c r="B53" s="232"/>
      <c r="C53" s="232"/>
      <c r="D53" s="231"/>
      <c r="E53" s="65"/>
      <c r="F53" s="231"/>
      <c r="G53" s="233"/>
      <c r="H53" s="65"/>
      <c r="I53" s="234"/>
      <c r="J53" s="234"/>
      <c r="K53" s="182"/>
      <c r="L53" s="182"/>
      <c r="M53" s="182"/>
      <c r="N53" s="182"/>
      <c r="O53" s="182"/>
      <c r="P53" s="182"/>
      <c r="Q53" s="182"/>
    </row>
    <row r="54" spans="1:17" ht="24" x14ac:dyDescent="0.55000000000000004">
      <c r="A54" s="231"/>
      <c r="B54" s="232"/>
      <c r="C54" s="232"/>
      <c r="D54" s="231"/>
      <c r="E54" s="65"/>
      <c r="F54" s="231"/>
      <c r="G54" s="233"/>
      <c r="H54" s="65"/>
      <c r="I54" s="234"/>
      <c r="J54" s="234"/>
      <c r="K54" s="182"/>
      <c r="L54" s="182"/>
      <c r="M54" s="182"/>
      <c r="N54" s="182"/>
      <c r="O54" s="182"/>
      <c r="P54" s="182"/>
      <c r="Q54" s="182"/>
    </row>
    <row r="55" spans="1:17" ht="24" x14ac:dyDescent="0.55000000000000004">
      <c r="A55" s="231"/>
      <c r="B55" s="232"/>
      <c r="C55" s="232"/>
      <c r="D55" s="231"/>
      <c r="E55" s="65"/>
      <c r="F55" s="231"/>
      <c r="G55" s="233"/>
      <c r="H55" s="65"/>
      <c r="I55" s="234"/>
      <c r="J55" s="234"/>
      <c r="K55" s="182"/>
      <c r="L55" s="182"/>
      <c r="M55" s="182"/>
      <c r="N55" s="182"/>
      <c r="O55" s="182"/>
      <c r="P55" s="182"/>
      <c r="Q55" s="182"/>
    </row>
    <row r="56" spans="1:17" ht="24" x14ac:dyDescent="0.55000000000000004">
      <c r="A56" s="231"/>
      <c r="B56" s="232"/>
      <c r="C56" s="232"/>
      <c r="D56" s="231"/>
      <c r="E56" s="65"/>
      <c r="F56" s="231"/>
      <c r="G56" s="233"/>
      <c r="H56" s="65"/>
      <c r="I56" s="234"/>
      <c r="J56" s="234"/>
      <c r="K56" s="182"/>
      <c r="L56" s="182"/>
      <c r="M56" s="182"/>
      <c r="N56" s="182"/>
      <c r="O56" s="182"/>
      <c r="P56" s="182"/>
      <c r="Q56" s="182"/>
    </row>
    <row r="57" spans="1:17" ht="24" x14ac:dyDescent="0.5500000000000000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24.75" thickBot="1" x14ac:dyDescent="0.6">
      <c r="A58" s="7"/>
      <c r="J58" s="7"/>
      <c r="K58" s="7"/>
      <c r="L58" s="7"/>
      <c r="M58" s="7"/>
      <c r="N58" s="7"/>
      <c r="O58" s="7"/>
      <c r="P58" s="7"/>
      <c r="Q58" s="7"/>
    </row>
    <row r="59" spans="1:17" ht="24" x14ac:dyDescent="0.55000000000000004">
      <c r="A59" s="7"/>
      <c r="B59" s="421" t="s">
        <v>34</v>
      </c>
      <c r="C59" s="423" t="s">
        <v>0</v>
      </c>
      <c r="D59" s="424"/>
      <c r="E59" s="427" t="s">
        <v>631</v>
      </c>
      <c r="F59" s="427" t="s">
        <v>2</v>
      </c>
      <c r="G59" s="144" t="s">
        <v>632</v>
      </c>
      <c r="H59" s="145" t="s">
        <v>633</v>
      </c>
      <c r="I59" s="419" t="s">
        <v>41</v>
      </c>
      <c r="J59" s="7"/>
      <c r="K59" s="7"/>
      <c r="L59" s="7"/>
      <c r="M59" s="7"/>
      <c r="N59" s="7"/>
      <c r="O59" s="7"/>
      <c r="P59" s="7"/>
      <c r="Q59" s="7"/>
    </row>
    <row r="60" spans="1:17" ht="24" x14ac:dyDescent="0.55000000000000004">
      <c r="A60" s="7"/>
      <c r="B60" s="422"/>
      <c r="C60" s="425"/>
      <c r="D60" s="426"/>
      <c r="E60" s="428"/>
      <c r="F60" s="428"/>
      <c r="G60" s="146" t="s">
        <v>42</v>
      </c>
      <c r="H60" s="147" t="s">
        <v>42</v>
      </c>
      <c r="I60" s="420"/>
      <c r="J60" s="7"/>
      <c r="K60" s="7"/>
      <c r="L60" s="7"/>
      <c r="M60" s="7"/>
      <c r="N60" s="7"/>
      <c r="O60" s="7"/>
      <c r="P60" s="7"/>
      <c r="Q60" s="7"/>
    </row>
    <row r="61" spans="1:17" ht="24" x14ac:dyDescent="0.55000000000000004">
      <c r="A61" s="7"/>
      <c r="B61" s="128">
        <v>1</v>
      </c>
      <c r="C61" s="134" t="s">
        <v>615</v>
      </c>
      <c r="D61" s="148"/>
      <c r="E61" s="129" t="s">
        <v>616</v>
      </c>
      <c r="F61" s="130" t="s">
        <v>616</v>
      </c>
      <c r="G61" s="131" t="s">
        <v>616</v>
      </c>
      <c r="H61" s="132" t="s">
        <v>616</v>
      </c>
      <c r="I61" s="133" t="s">
        <v>616</v>
      </c>
      <c r="J61" s="7"/>
      <c r="K61" s="7"/>
      <c r="L61" s="7"/>
      <c r="M61" s="7"/>
      <c r="N61" s="7"/>
      <c r="O61" s="7"/>
      <c r="P61" s="7"/>
      <c r="Q61" s="7"/>
    </row>
    <row r="62" spans="1:17" ht="24" x14ac:dyDescent="0.55000000000000004">
      <c r="A62" s="7"/>
      <c r="B62" s="119"/>
      <c r="C62" s="135" t="s">
        <v>617</v>
      </c>
      <c r="D62" s="149"/>
      <c r="E62" s="114">
        <v>0.2</v>
      </c>
      <c r="F62" s="115" t="s">
        <v>167</v>
      </c>
      <c r="G62" s="116">
        <v>0</v>
      </c>
      <c r="H62" s="117">
        <f>E62*G62</f>
        <v>0</v>
      </c>
      <c r="I62" s="118" t="s">
        <v>616</v>
      </c>
      <c r="J62" s="7"/>
      <c r="K62" s="7"/>
      <c r="L62" s="7"/>
      <c r="M62" s="7"/>
      <c r="N62" s="7"/>
      <c r="O62" s="7"/>
      <c r="P62" s="7"/>
      <c r="Q62" s="7"/>
    </row>
    <row r="63" spans="1:17" ht="24" x14ac:dyDescent="0.55000000000000004">
      <c r="A63" s="7"/>
      <c r="B63" s="119"/>
      <c r="C63" s="135" t="s">
        <v>618</v>
      </c>
      <c r="D63" s="149"/>
      <c r="E63" s="114">
        <f>1/28</f>
        <v>3.5714285714285712E-2</v>
      </c>
      <c r="F63" s="115" t="s">
        <v>619</v>
      </c>
      <c r="G63" s="155">
        <v>380</v>
      </c>
      <c r="H63" s="117">
        <f>E63*G63</f>
        <v>13.571428571428571</v>
      </c>
      <c r="I63" s="120"/>
      <c r="J63" s="7"/>
      <c r="K63" s="7"/>
      <c r="L63" s="7"/>
      <c r="M63" s="7"/>
      <c r="N63" s="7"/>
      <c r="O63" s="7"/>
      <c r="P63" s="7"/>
      <c r="Q63" s="7"/>
    </row>
    <row r="64" spans="1:17" ht="24" x14ac:dyDescent="0.55000000000000004">
      <c r="A64" s="7"/>
      <c r="B64" s="119"/>
      <c r="C64" s="135" t="s">
        <v>620</v>
      </c>
      <c r="D64" s="149"/>
      <c r="E64" s="114">
        <f>1/18</f>
        <v>5.5555555555555552E-2</v>
      </c>
      <c r="F64" s="115" t="s">
        <v>619</v>
      </c>
      <c r="G64" s="152">
        <f>Sheet1!D183</f>
        <v>657.94</v>
      </c>
      <c r="H64" s="117">
        <f>E64*G64</f>
        <v>36.55222222222222</v>
      </c>
      <c r="I64" s="120"/>
      <c r="J64" s="7"/>
      <c r="K64" s="7"/>
      <c r="L64" s="7"/>
      <c r="M64" s="7"/>
      <c r="N64" s="7"/>
      <c r="O64" s="7"/>
      <c r="P64" s="7"/>
      <c r="Q64" s="7"/>
    </row>
    <row r="65" spans="1:17" ht="24" x14ac:dyDescent="0.55000000000000004">
      <c r="A65" s="7"/>
      <c r="B65" s="119"/>
      <c r="C65" s="135" t="s">
        <v>621</v>
      </c>
      <c r="D65" s="149"/>
      <c r="E65" s="114">
        <v>0.01</v>
      </c>
      <c r="F65" s="115" t="s">
        <v>619</v>
      </c>
      <c r="G65" s="152">
        <f>Sheet1!D187</f>
        <v>84.11</v>
      </c>
      <c r="H65" s="117">
        <f>E65*G65</f>
        <v>0.84109999999999996</v>
      </c>
      <c r="I65" s="120"/>
      <c r="J65" s="7"/>
      <c r="K65" s="7"/>
      <c r="L65" s="7"/>
      <c r="M65" s="7"/>
      <c r="N65" s="7"/>
      <c r="O65" s="7"/>
      <c r="P65" s="7"/>
      <c r="Q65" s="7"/>
    </row>
    <row r="66" spans="1:17" ht="24" x14ac:dyDescent="0.55000000000000004">
      <c r="A66" s="7"/>
      <c r="B66" s="119"/>
      <c r="C66" s="135" t="s">
        <v>622</v>
      </c>
      <c r="D66" s="149"/>
      <c r="E66" s="121">
        <v>1</v>
      </c>
      <c r="F66" s="115" t="s">
        <v>4</v>
      </c>
      <c r="G66" s="153" t="s">
        <v>623</v>
      </c>
      <c r="H66" s="170">
        <f>SUM(H62:H65)</f>
        <v>50.964750793650786</v>
      </c>
      <c r="I66" s="122" t="s">
        <v>624</v>
      </c>
      <c r="J66" s="7"/>
      <c r="K66" s="7"/>
      <c r="L66" s="7"/>
      <c r="M66" s="7"/>
      <c r="N66" s="7"/>
      <c r="O66" s="7"/>
      <c r="P66" s="7"/>
      <c r="Q66" s="7"/>
    </row>
    <row r="67" spans="1:17" ht="24.75" thickBot="1" x14ac:dyDescent="0.6">
      <c r="A67" s="7"/>
      <c r="B67" s="123"/>
      <c r="C67" s="124"/>
      <c r="D67" s="136" t="s">
        <v>616</v>
      </c>
      <c r="E67" s="150" t="s">
        <v>616</v>
      </c>
      <c r="F67" s="142" t="s">
        <v>616</v>
      </c>
      <c r="G67" s="125" t="s">
        <v>616</v>
      </c>
      <c r="H67" s="126" t="s">
        <v>616</v>
      </c>
      <c r="I67" s="127" t="s">
        <v>616</v>
      </c>
      <c r="J67" s="7"/>
      <c r="K67" s="7"/>
      <c r="L67" s="7"/>
      <c r="M67" s="7"/>
      <c r="N67" s="7"/>
      <c r="O67" s="7"/>
      <c r="P67" s="7"/>
      <c r="Q67" s="7"/>
    </row>
    <row r="68" spans="1:17" ht="24" x14ac:dyDescent="0.55000000000000004">
      <c r="A68" s="7"/>
      <c r="B68" s="113">
        <v>2</v>
      </c>
      <c r="C68" s="138" t="s">
        <v>625</v>
      </c>
      <c r="D68" s="149"/>
      <c r="E68" s="137" t="s">
        <v>616</v>
      </c>
      <c r="F68" s="115" t="s">
        <v>616</v>
      </c>
      <c r="G68" s="156" t="s">
        <v>616</v>
      </c>
      <c r="H68" s="117" t="s">
        <v>616</v>
      </c>
      <c r="I68" s="118" t="s">
        <v>616</v>
      </c>
      <c r="J68" s="7"/>
      <c r="K68" s="7"/>
      <c r="L68" s="7"/>
      <c r="M68" s="7"/>
      <c r="N68" s="7"/>
      <c r="O68" s="7"/>
      <c r="P68" s="7"/>
      <c r="Q68" s="7"/>
    </row>
    <row r="69" spans="1:17" ht="24" x14ac:dyDescent="0.55000000000000004">
      <c r="A69" s="7"/>
      <c r="B69" s="119"/>
      <c r="C69" s="135" t="s">
        <v>626</v>
      </c>
      <c r="D69" s="149"/>
      <c r="E69" s="114">
        <v>0.2</v>
      </c>
      <c r="F69" s="115" t="s">
        <v>167</v>
      </c>
      <c r="G69" s="158">
        <v>10</v>
      </c>
      <c r="H69" s="117">
        <f>E69*G69</f>
        <v>2</v>
      </c>
      <c r="I69" s="118" t="s">
        <v>616</v>
      </c>
      <c r="J69" s="7"/>
      <c r="K69" s="7"/>
      <c r="L69" s="7"/>
      <c r="M69" s="7"/>
      <c r="N69" s="7"/>
      <c r="O69" s="7"/>
      <c r="P69" s="7"/>
      <c r="Q69" s="7"/>
    </row>
    <row r="70" spans="1:17" ht="24" x14ac:dyDescent="0.55000000000000004">
      <c r="A70" s="7"/>
      <c r="B70" s="119"/>
      <c r="C70" s="135" t="s">
        <v>627</v>
      </c>
      <c r="D70" s="149"/>
      <c r="E70" s="114">
        <f>1/28</f>
        <v>3.5714285714285712E-2</v>
      </c>
      <c r="F70" s="115" t="s">
        <v>619</v>
      </c>
      <c r="G70" s="154">
        <f>G63</f>
        <v>380</v>
      </c>
      <c r="H70" s="117">
        <f>E70*G70</f>
        <v>13.571428571428571</v>
      </c>
      <c r="I70" s="120"/>
      <c r="J70" s="7"/>
      <c r="K70" s="7"/>
      <c r="L70" s="7"/>
      <c r="M70" s="7"/>
      <c r="N70" s="7"/>
      <c r="O70" s="7"/>
      <c r="P70" s="7"/>
      <c r="Q70" s="7"/>
    </row>
    <row r="71" spans="1:17" ht="24" x14ac:dyDescent="0.55000000000000004">
      <c r="A71" s="7"/>
      <c r="B71" s="119"/>
      <c r="C71" s="135" t="s">
        <v>628</v>
      </c>
      <c r="D71" s="149"/>
      <c r="E71" s="114">
        <f>1/20</f>
        <v>0.05</v>
      </c>
      <c r="F71" s="115" t="s">
        <v>619</v>
      </c>
      <c r="G71" s="159">
        <v>595</v>
      </c>
      <c r="H71" s="117">
        <f>E71*G71</f>
        <v>29.75</v>
      </c>
      <c r="I71" s="120"/>
      <c r="J71" s="7"/>
      <c r="K71" s="7"/>
      <c r="L71" s="7"/>
      <c r="M71" s="7"/>
      <c r="N71" s="7"/>
      <c r="O71" s="7"/>
      <c r="P71" s="7"/>
      <c r="Q71" s="7"/>
    </row>
    <row r="72" spans="1:17" ht="24" x14ac:dyDescent="0.55000000000000004">
      <c r="A72" s="7"/>
      <c r="B72" s="119"/>
      <c r="C72" s="135" t="s">
        <v>629</v>
      </c>
      <c r="D72" s="149"/>
      <c r="E72" s="114">
        <v>0.01</v>
      </c>
      <c r="F72" s="115" t="s">
        <v>619</v>
      </c>
      <c r="G72" s="159">
        <f>Sheet1!D187</f>
        <v>84.11</v>
      </c>
      <c r="H72" s="117">
        <f>E72*G72</f>
        <v>0.84109999999999996</v>
      </c>
      <c r="I72" s="120"/>
      <c r="J72" s="7"/>
      <c r="K72" s="7"/>
      <c r="L72" s="7"/>
      <c r="M72" s="7"/>
      <c r="N72" s="7"/>
      <c r="O72" s="7"/>
      <c r="P72" s="7"/>
      <c r="Q72" s="7"/>
    </row>
    <row r="73" spans="1:17" ht="24.75" thickBot="1" x14ac:dyDescent="0.6">
      <c r="A73" s="7"/>
      <c r="B73" s="139"/>
      <c r="C73" s="140" t="s">
        <v>630</v>
      </c>
      <c r="D73" s="141"/>
      <c r="E73" s="151">
        <v>1</v>
      </c>
      <c r="F73" s="142" t="s">
        <v>4</v>
      </c>
      <c r="G73" s="157" t="s">
        <v>623</v>
      </c>
      <c r="H73" s="169">
        <f>SUM(H69:H72)</f>
        <v>46.162528571428567</v>
      </c>
      <c r="I73" s="143" t="s">
        <v>624</v>
      </c>
      <c r="J73" s="7"/>
      <c r="K73" s="7"/>
      <c r="L73" s="7"/>
      <c r="M73" s="7"/>
      <c r="N73" s="7"/>
      <c r="O73" s="7"/>
      <c r="P73" s="7"/>
      <c r="Q73" s="7"/>
    </row>
    <row r="74" spans="1:17" ht="24" x14ac:dyDescent="0.5500000000000000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24" x14ac:dyDescent="0.5500000000000000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24" x14ac:dyDescent="0.5500000000000000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24" x14ac:dyDescent="0.5500000000000000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24" x14ac:dyDescent="0.5500000000000000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24" x14ac:dyDescent="0.5500000000000000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24" x14ac:dyDescent="0.5500000000000000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24" x14ac:dyDescent="0.5500000000000000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24" x14ac:dyDescent="0.5500000000000000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24" x14ac:dyDescent="0.5500000000000000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24" x14ac:dyDescent="0.5500000000000000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24" x14ac:dyDescent="0.5500000000000000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24" x14ac:dyDescent="0.5500000000000000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24" x14ac:dyDescent="0.5500000000000000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24" x14ac:dyDescent="0.5500000000000000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24" x14ac:dyDescent="0.5500000000000000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24" x14ac:dyDescent="0.5500000000000000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24" x14ac:dyDescent="0.5500000000000000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24" x14ac:dyDescent="0.5500000000000000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24" x14ac:dyDescent="0.5500000000000000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24" x14ac:dyDescent="0.5500000000000000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24" x14ac:dyDescent="0.5500000000000000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24" x14ac:dyDescent="0.5500000000000000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24" x14ac:dyDescent="0.5500000000000000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24" x14ac:dyDescent="0.5500000000000000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24" x14ac:dyDescent="0.5500000000000000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24" x14ac:dyDescent="0.5500000000000000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24" x14ac:dyDescent="0.5500000000000000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24" x14ac:dyDescent="0.5500000000000000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24" x14ac:dyDescent="0.5500000000000000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24" x14ac:dyDescent="0.550000000000000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24" x14ac:dyDescent="0.5500000000000000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24" x14ac:dyDescent="0.5500000000000000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24" x14ac:dyDescent="0.5500000000000000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24" x14ac:dyDescent="0.5500000000000000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24" x14ac:dyDescent="0.5500000000000000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24" x14ac:dyDescent="0.5500000000000000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24" x14ac:dyDescent="0.5500000000000000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24" x14ac:dyDescent="0.5500000000000000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24" x14ac:dyDescent="0.5500000000000000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24" x14ac:dyDescent="0.5500000000000000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24" x14ac:dyDescent="0.5500000000000000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24" x14ac:dyDescent="0.5500000000000000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24" x14ac:dyDescent="0.5500000000000000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24" x14ac:dyDescent="0.5500000000000000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24" x14ac:dyDescent="0.5500000000000000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24" x14ac:dyDescent="0.5500000000000000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24" x14ac:dyDescent="0.5500000000000000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24" x14ac:dyDescent="0.5500000000000000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24" x14ac:dyDescent="0.5500000000000000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24" x14ac:dyDescent="0.5500000000000000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24" x14ac:dyDescent="0.5500000000000000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24" x14ac:dyDescent="0.5500000000000000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24" x14ac:dyDescent="0.5500000000000000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24" x14ac:dyDescent="0.5500000000000000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24" x14ac:dyDescent="0.5500000000000000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24" x14ac:dyDescent="0.5500000000000000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24" x14ac:dyDescent="0.5500000000000000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24" x14ac:dyDescent="0.5500000000000000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24" x14ac:dyDescent="0.5500000000000000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24" x14ac:dyDescent="0.5500000000000000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24" x14ac:dyDescent="0.5500000000000000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24" x14ac:dyDescent="0.5500000000000000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24" x14ac:dyDescent="0.5500000000000000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24" x14ac:dyDescent="0.5500000000000000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24" x14ac:dyDescent="0.5500000000000000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24" x14ac:dyDescent="0.5500000000000000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24" x14ac:dyDescent="0.5500000000000000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24" x14ac:dyDescent="0.5500000000000000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24" x14ac:dyDescent="0.5500000000000000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24" x14ac:dyDescent="0.5500000000000000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24" x14ac:dyDescent="0.5500000000000000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24" x14ac:dyDescent="0.5500000000000000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24" x14ac:dyDescent="0.5500000000000000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24" x14ac:dyDescent="0.5500000000000000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24" x14ac:dyDescent="0.5500000000000000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24" x14ac:dyDescent="0.5500000000000000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24" x14ac:dyDescent="0.5500000000000000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24" x14ac:dyDescent="0.5500000000000000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24" x14ac:dyDescent="0.5500000000000000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24" x14ac:dyDescent="0.5500000000000000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24" x14ac:dyDescent="0.5500000000000000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24" x14ac:dyDescent="0.5500000000000000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24" x14ac:dyDescent="0.5500000000000000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24" x14ac:dyDescent="0.5500000000000000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24" x14ac:dyDescent="0.5500000000000000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24" x14ac:dyDescent="0.5500000000000000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24" x14ac:dyDescent="0.5500000000000000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24" x14ac:dyDescent="0.5500000000000000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24" x14ac:dyDescent="0.5500000000000000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24" x14ac:dyDescent="0.5500000000000000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24" x14ac:dyDescent="0.5500000000000000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24" x14ac:dyDescent="0.5500000000000000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24" x14ac:dyDescent="0.5500000000000000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24" x14ac:dyDescent="0.5500000000000000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24" x14ac:dyDescent="0.5500000000000000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24" x14ac:dyDescent="0.5500000000000000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24" x14ac:dyDescent="0.5500000000000000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24" x14ac:dyDescent="0.5500000000000000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24" x14ac:dyDescent="0.5500000000000000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24" x14ac:dyDescent="0.5500000000000000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24" x14ac:dyDescent="0.5500000000000000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24" x14ac:dyDescent="0.5500000000000000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24" x14ac:dyDescent="0.5500000000000000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24" x14ac:dyDescent="0.5500000000000000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24" x14ac:dyDescent="0.5500000000000000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24" x14ac:dyDescent="0.5500000000000000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24" x14ac:dyDescent="0.5500000000000000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24" x14ac:dyDescent="0.5500000000000000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24" x14ac:dyDescent="0.5500000000000000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24" x14ac:dyDescent="0.5500000000000000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24" x14ac:dyDescent="0.5500000000000000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24" x14ac:dyDescent="0.5500000000000000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24" x14ac:dyDescent="0.5500000000000000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24" x14ac:dyDescent="0.5500000000000000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24" x14ac:dyDescent="0.5500000000000000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24" x14ac:dyDescent="0.5500000000000000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24" x14ac:dyDescent="0.5500000000000000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24" x14ac:dyDescent="0.5500000000000000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24" x14ac:dyDescent="0.5500000000000000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24" x14ac:dyDescent="0.5500000000000000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24" x14ac:dyDescent="0.5500000000000000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24" x14ac:dyDescent="0.5500000000000000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24" x14ac:dyDescent="0.5500000000000000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24" x14ac:dyDescent="0.5500000000000000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24" x14ac:dyDescent="0.5500000000000000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24" x14ac:dyDescent="0.5500000000000000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24" x14ac:dyDescent="0.5500000000000000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24" x14ac:dyDescent="0.5500000000000000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24" x14ac:dyDescent="0.5500000000000000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24" x14ac:dyDescent="0.550000000000000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24" x14ac:dyDescent="0.5500000000000000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24" x14ac:dyDescent="0.5500000000000000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24" x14ac:dyDescent="0.5500000000000000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24" x14ac:dyDescent="0.5500000000000000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24" x14ac:dyDescent="0.5500000000000000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24" x14ac:dyDescent="0.5500000000000000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24" x14ac:dyDescent="0.5500000000000000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24" x14ac:dyDescent="0.5500000000000000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24" x14ac:dyDescent="0.5500000000000000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24" x14ac:dyDescent="0.5500000000000000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24" x14ac:dyDescent="0.5500000000000000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24" x14ac:dyDescent="0.5500000000000000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24" x14ac:dyDescent="0.5500000000000000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24" x14ac:dyDescent="0.5500000000000000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24" x14ac:dyDescent="0.5500000000000000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24" x14ac:dyDescent="0.5500000000000000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24" x14ac:dyDescent="0.5500000000000000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24" x14ac:dyDescent="0.5500000000000000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24" x14ac:dyDescent="0.5500000000000000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24" x14ac:dyDescent="0.5500000000000000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24" x14ac:dyDescent="0.5500000000000000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24" x14ac:dyDescent="0.5500000000000000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24" x14ac:dyDescent="0.5500000000000000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24" x14ac:dyDescent="0.5500000000000000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24" x14ac:dyDescent="0.5500000000000000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24" x14ac:dyDescent="0.5500000000000000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24" x14ac:dyDescent="0.5500000000000000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24" x14ac:dyDescent="0.5500000000000000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24" x14ac:dyDescent="0.5500000000000000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24" x14ac:dyDescent="0.5500000000000000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24" x14ac:dyDescent="0.5500000000000000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24" x14ac:dyDescent="0.5500000000000000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24" x14ac:dyDescent="0.5500000000000000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24" x14ac:dyDescent="0.5500000000000000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24" x14ac:dyDescent="0.5500000000000000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24" x14ac:dyDescent="0.5500000000000000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24" x14ac:dyDescent="0.5500000000000000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24" x14ac:dyDescent="0.5500000000000000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24" x14ac:dyDescent="0.5500000000000000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24" x14ac:dyDescent="0.5500000000000000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24" x14ac:dyDescent="0.5500000000000000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24" x14ac:dyDescent="0.5500000000000000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24" x14ac:dyDescent="0.5500000000000000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24" x14ac:dyDescent="0.5500000000000000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24" x14ac:dyDescent="0.5500000000000000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24" x14ac:dyDescent="0.5500000000000000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24" x14ac:dyDescent="0.5500000000000000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24" x14ac:dyDescent="0.5500000000000000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24" x14ac:dyDescent="0.5500000000000000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24" x14ac:dyDescent="0.5500000000000000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24" x14ac:dyDescent="0.5500000000000000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24" x14ac:dyDescent="0.5500000000000000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24" x14ac:dyDescent="0.5500000000000000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24" x14ac:dyDescent="0.5500000000000000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24" x14ac:dyDescent="0.5500000000000000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24" x14ac:dyDescent="0.5500000000000000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24" x14ac:dyDescent="0.5500000000000000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24" x14ac:dyDescent="0.5500000000000000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24" x14ac:dyDescent="0.5500000000000000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24" x14ac:dyDescent="0.5500000000000000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24" x14ac:dyDescent="0.5500000000000000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24" x14ac:dyDescent="0.5500000000000000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24" x14ac:dyDescent="0.5500000000000000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24" x14ac:dyDescent="0.5500000000000000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24" x14ac:dyDescent="0.5500000000000000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24" x14ac:dyDescent="0.5500000000000000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24" x14ac:dyDescent="0.5500000000000000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24" x14ac:dyDescent="0.5500000000000000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24" x14ac:dyDescent="0.5500000000000000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24" x14ac:dyDescent="0.5500000000000000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24" x14ac:dyDescent="0.5500000000000000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24" x14ac:dyDescent="0.5500000000000000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24" x14ac:dyDescent="0.5500000000000000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24" x14ac:dyDescent="0.5500000000000000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24" x14ac:dyDescent="0.5500000000000000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24" x14ac:dyDescent="0.5500000000000000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24" x14ac:dyDescent="0.5500000000000000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24" x14ac:dyDescent="0.5500000000000000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24" x14ac:dyDescent="0.5500000000000000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24" x14ac:dyDescent="0.5500000000000000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24" x14ac:dyDescent="0.5500000000000000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24" x14ac:dyDescent="0.5500000000000000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24" x14ac:dyDescent="0.5500000000000000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24" x14ac:dyDescent="0.5500000000000000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24" x14ac:dyDescent="0.5500000000000000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24" x14ac:dyDescent="0.5500000000000000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24" x14ac:dyDescent="0.5500000000000000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24" x14ac:dyDescent="0.5500000000000000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24" x14ac:dyDescent="0.5500000000000000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24" x14ac:dyDescent="0.5500000000000000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24" x14ac:dyDescent="0.5500000000000000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24" x14ac:dyDescent="0.5500000000000000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24" x14ac:dyDescent="0.5500000000000000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24" x14ac:dyDescent="0.5500000000000000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24" x14ac:dyDescent="0.5500000000000000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24" x14ac:dyDescent="0.5500000000000000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24" x14ac:dyDescent="0.5500000000000000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24" x14ac:dyDescent="0.5500000000000000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24" x14ac:dyDescent="0.5500000000000000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24" x14ac:dyDescent="0.550000000000000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24" x14ac:dyDescent="0.5500000000000000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24" x14ac:dyDescent="0.5500000000000000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24" x14ac:dyDescent="0.5500000000000000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24" x14ac:dyDescent="0.5500000000000000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24" x14ac:dyDescent="0.5500000000000000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24" x14ac:dyDescent="0.5500000000000000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24" x14ac:dyDescent="0.5500000000000000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24" x14ac:dyDescent="0.5500000000000000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24" x14ac:dyDescent="0.5500000000000000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24" x14ac:dyDescent="0.5500000000000000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24" x14ac:dyDescent="0.5500000000000000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24" x14ac:dyDescent="0.5500000000000000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24" x14ac:dyDescent="0.5500000000000000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24" x14ac:dyDescent="0.5500000000000000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24" x14ac:dyDescent="0.5500000000000000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24" x14ac:dyDescent="0.5500000000000000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24" x14ac:dyDescent="0.5500000000000000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24" x14ac:dyDescent="0.5500000000000000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24" x14ac:dyDescent="0.5500000000000000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24" x14ac:dyDescent="0.5500000000000000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24" x14ac:dyDescent="0.5500000000000000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24" x14ac:dyDescent="0.5500000000000000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24" x14ac:dyDescent="0.5500000000000000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24" x14ac:dyDescent="0.5500000000000000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24" x14ac:dyDescent="0.5500000000000000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24" x14ac:dyDescent="0.5500000000000000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24" x14ac:dyDescent="0.5500000000000000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24" x14ac:dyDescent="0.5500000000000000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24" x14ac:dyDescent="0.5500000000000000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24" x14ac:dyDescent="0.5500000000000000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24" x14ac:dyDescent="0.5500000000000000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24" x14ac:dyDescent="0.5500000000000000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24" x14ac:dyDescent="0.5500000000000000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24" x14ac:dyDescent="0.5500000000000000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24" x14ac:dyDescent="0.5500000000000000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24" x14ac:dyDescent="0.5500000000000000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24" x14ac:dyDescent="0.5500000000000000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24" x14ac:dyDescent="0.5500000000000000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24" x14ac:dyDescent="0.5500000000000000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24" x14ac:dyDescent="0.5500000000000000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24" x14ac:dyDescent="0.5500000000000000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24" x14ac:dyDescent="0.5500000000000000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24" x14ac:dyDescent="0.5500000000000000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4" x14ac:dyDescent="0.5500000000000000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24" x14ac:dyDescent="0.5500000000000000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24" x14ac:dyDescent="0.5500000000000000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24" x14ac:dyDescent="0.5500000000000000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24" x14ac:dyDescent="0.5500000000000000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24" x14ac:dyDescent="0.5500000000000000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24" x14ac:dyDescent="0.5500000000000000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24" x14ac:dyDescent="0.5500000000000000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24" x14ac:dyDescent="0.5500000000000000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24" x14ac:dyDescent="0.5500000000000000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24" x14ac:dyDescent="0.5500000000000000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24" x14ac:dyDescent="0.5500000000000000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24" x14ac:dyDescent="0.5500000000000000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</sheetData>
  <mergeCells count="23">
    <mergeCell ref="I59:I60"/>
    <mergeCell ref="B22:C22"/>
    <mergeCell ref="B59:B60"/>
    <mergeCell ref="C59:D60"/>
    <mergeCell ref="E59:E60"/>
    <mergeCell ref="F59:F60"/>
    <mergeCell ref="B23:C23"/>
    <mergeCell ref="B21:C21"/>
    <mergeCell ref="B20:C20"/>
    <mergeCell ref="B19:C19"/>
    <mergeCell ref="B11:C11"/>
    <mergeCell ref="A1:J1"/>
    <mergeCell ref="A9:A10"/>
    <mergeCell ref="B9:C10"/>
    <mergeCell ref="D9:D10"/>
    <mergeCell ref="I9:I10"/>
    <mergeCell ref="B18:C18"/>
    <mergeCell ref="B12:C12"/>
    <mergeCell ref="B14:C14"/>
    <mergeCell ref="B16:C16"/>
    <mergeCell ref="B17:C17"/>
    <mergeCell ref="B13:C13"/>
    <mergeCell ref="B15:C15"/>
  </mergeCells>
  <pageMargins left="0.49" right="0.19685039370078741" top="0.61" bottom="0.43307086614173229" header="0.19685039370078741" footer="0.19685039370078741"/>
  <pageSetup paperSize="9" scale="64" orientation="portrait" r:id="rId1"/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40" zoomScaleNormal="100" workbookViewId="0">
      <selection activeCell="N17" sqref="N17"/>
    </sheetView>
  </sheetViews>
  <sheetFormatPr defaultRowHeight="23.25" x14ac:dyDescent="0.5"/>
  <sheetData>
    <row r="1" spans="1:10" x14ac:dyDescent="0.5">
      <c r="A1" s="429" t="s">
        <v>105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x14ac:dyDescent="0.5">
      <c r="A2" s="66" t="s">
        <v>106</v>
      </c>
      <c r="B2" s="67"/>
      <c r="C2" s="68"/>
      <c r="D2" s="68"/>
      <c r="E2" s="69"/>
      <c r="F2" s="68"/>
      <c r="G2" s="70"/>
      <c r="H2" s="69"/>
      <c r="I2" s="71"/>
      <c r="J2" s="72"/>
    </row>
    <row r="3" spans="1:10" x14ac:dyDescent="0.5">
      <c r="A3" s="73" t="s">
        <v>107</v>
      </c>
      <c r="B3" s="74"/>
      <c r="C3" s="68"/>
      <c r="D3" s="70">
        <v>1</v>
      </c>
      <c r="E3" s="75" t="s">
        <v>4</v>
      </c>
      <c r="F3" s="69"/>
      <c r="G3" s="75"/>
      <c r="H3" s="76"/>
      <c r="I3" s="77"/>
      <c r="J3" s="76"/>
    </row>
    <row r="4" spans="1:10" x14ac:dyDescent="0.5">
      <c r="A4" s="73" t="s">
        <v>108</v>
      </c>
      <c r="B4" s="78"/>
      <c r="C4" s="79"/>
      <c r="D4" s="80">
        <v>1</v>
      </c>
      <c r="E4" s="75" t="s">
        <v>109</v>
      </c>
      <c r="F4" s="81">
        <f>Sheet1!D179</f>
        <v>620</v>
      </c>
      <c r="G4" s="75" t="s">
        <v>60</v>
      </c>
      <c r="H4" s="68" t="s">
        <v>28</v>
      </c>
      <c r="I4" s="70">
        <f>ROUND(F4*D4,2)</f>
        <v>620</v>
      </c>
      <c r="J4" s="71" t="s">
        <v>30</v>
      </c>
    </row>
    <row r="5" spans="1:10" x14ac:dyDescent="0.5">
      <c r="A5" s="73" t="s">
        <v>110</v>
      </c>
      <c r="B5" s="74"/>
      <c r="C5" s="79"/>
      <c r="D5" s="80">
        <v>0.3</v>
      </c>
      <c r="E5" s="75" t="s">
        <v>109</v>
      </c>
      <c r="F5" s="81">
        <f>Sheet1!D177</f>
        <v>514.02</v>
      </c>
      <c r="G5" s="75" t="s">
        <v>60</v>
      </c>
      <c r="H5" s="68" t="s">
        <v>28</v>
      </c>
      <c r="I5" s="70">
        <f>F5*D5</f>
        <v>154.20599999999999</v>
      </c>
      <c r="J5" s="71" t="s">
        <v>30</v>
      </c>
    </row>
    <row r="6" spans="1:10" x14ac:dyDescent="0.5">
      <c r="A6" s="78" t="s">
        <v>111</v>
      </c>
      <c r="B6" s="74"/>
      <c r="C6" s="79"/>
      <c r="D6" s="80">
        <v>0.3</v>
      </c>
      <c r="E6" s="75" t="s">
        <v>112</v>
      </c>
      <c r="F6" s="81">
        <f>Sheet1!D254</f>
        <v>0</v>
      </c>
      <c r="G6" s="75" t="s">
        <v>60</v>
      </c>
      <c r="H6" s="68" t="s">
        <v>28</v>
      </c>
      <c r="I6" s="70">
        <f>F6*D6</f>
        <v>0</v>
      </c>
      <c r="J6" s="71" t="s">
        <v>30</v>
      </c>
    </row>
    <row r="7" spans="1:10" x14ac:dyDescent="0.5">
      <c r="A7" s="78" t="s">
        <v>113</v>
      </c>
      <c r="B7" s="74"/>
      <c r="C7" s="79"/>
      <c r="D7" s="80">
        <v>0.25</v>
      </c>
      <c r="E7" s="75" t="s">
        <v>114</v>
      </c>
      <c r="F7" s="81">
        <f>Sheet1!D191</f>
        <v>3.51</v>
      </c>
      <c r="G7" s="75" t="s">
        <v>60</v>
      </c>
      <c r="H7" s="68" t="s">
        <v>28</v>
      </c>
      <c r="I7" s="70">
        <f>F7*D7</f>
        <v>0.87749999999999995</v>
      </c>
      <c r="J7" s="71" t="s">
        <v>30</v>
      </c>
    </row>
    <row r="8" spans="1:10" x14ac:dyDescent="0.5">
      <c r="A8" s="78"/>
      <c r="B8" s="74"/>
      <c r="C8" s="79"/>
      <c r="D8" s="80"/>
      <c r="E8" s="75"/>
      <c r="F8" s="81" t="s">
        <v>115</v>
      </c>
      <c r="G8" s="75"/>
      <c r="H8" s="68" t="s">
        <v>28</v>
      </c>
      <c r="I8" s="109">
        <f>I4+I5+I6+I7</f>
        <v>775.08350000000007</v>
      </c>
      <c r="J8" s="71" t="s">
        <v>30</v>
      </c>
    </row>
    <row r="9" spans="1:10" x14ac:dyDescent="0.5">
      <c r="A9" s="78" t="s">
        <v>116</v>
      </c>
      <c r="B9" s="74"/>
      <c r="C9" s="79"/>
      <c r="D9" s="80"/>
      <c r="E9" s="110">
        <f>I8</f>
        <v>775.08350000000007</v>
      </c>
      <c r="F9" s="81" t="s">
        <v>117</v>
      </c>
      <c r="G9" s="110">
        <v>4</v>
      </c>
      <c r="H9" s="80" t="s">
        <v>28</v>
      </c>
      <c r="I9" s="70">
        <f>E9/G9</f>
        <v>193.77087500000002</v>
      </c>
      <c r="J9" s="71" t="s">
        <v>30</v>
      </c>
    </row>
    <row r="10" spans="1:10" x14ac:dyDescent="0.5">
      <c r="A10" s="78" t="s">
        <v>118</v>
      </c>
      <c r="B10" s="74"/>
      <c r="C10" s="79"/>
      <c r="D10" s="80"/>
      <c r="E10" s="75"/>
      <c r="F10" s="81"/>
      <c r="G10" s="75"/>
      <c r="H10" s="68" t="s">
        <v>28</v>
      </c>
      <c r="I10" s="70">
        <f>(I9*30)/100</f>
        <v>58.131262500000005</v>
      </c>
      <c r="J10" s="71" t="s">
        <v>30</v>
      </c>
    </row>
    <row r="11" spans="1:10" x14ac:dyDescent="0.5">
      <c r="A11" s="78" t="s">
        <v>119</v>
      </c>
      <c r="B11" s="74"/>
      <c r="C11" s="79"/>
      <c r="D11" s="80"/>
      <c r="E11" s="75"/>
      <c r="F11" s="81"/>
      <c r="G11" s="75"/>
      <c r="H11" s="68" t="s">
        <v>28</v>
      </c>
      <c r="I11" s="70">
        <v>0</v>
      </c>
      <c r="J11" s="71" t="s">
        <v>30</v>
      </c>
    </row>
    <row r="12" spans="1:10" ht="24" thickBot="1" x14ac:dyDescent="0.55000000000000004">
      <c r="A12" s="67"/>
      <c r="B12" s="82"/>
      <c r="C12" s="67"/>
      <c r="D12" s="67"/>
      <c r="E12" s="67"/>
      <c r="F12" s="67"/>
      <c r="G12" s="79" t="s">
        <v>115</v>
      </c>
      <c r="H12" s="68" t="s">
        <v>28</v>
      </c>
      <c r="I12" s="111">
        <f>I9+I10</f>
        <v>251.90213750000004</v>
      </c>
      <c r="J12" s="71" t="s">
        <v>30</v>
      </c>
    </row>
    <row r="13" spans="1:10" ht="24" thickTop="1" x14ac:dyDescent="0.5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x14ac:dyDescent="0.5">
      <c r="A14" s="66" t="s">
        <v>120</v>
      </c>
      <c r="B14" s="67"/>
      <c r="C14" s="68"/>
      <c r="D14" s="68"/>
      <c r="E14" s="69"/>
      <c r="F14" s="68"/>
      <c r="G14" s="70"/>
      <c r="H14" s="69"/>
      <c r="I14" s="71"/>
      <c r="J14" s="72"/>
    </row>
    <row r="15" spans="1:10" x14ac:dyDescent="0.5">
      <c r="A15" s="73" t="s">
        <v>107</v>
      </c>
      <c r="B15" s="74"/>
      <c r="C15" s="68"/>
      <c r="D15" s="70">
        <v>1</v>
      </c>
      <c r="E15" s="75" t="s">
        <v>4</v>
      </c>
      <c r="F15" s="69"/>
      <c r="G15" s="75"/>
      <c r="H15" s="76"/>
      <c r="I15" s="77"/>
      <c r="J15" s="76"/>
    </row>
    <row r="16" spans="1:10" x14ac:dyDescent="0.5">
      <c r="A16" s="73" t="s">
        <v>108</v>
      </c>
      <c r="B16" s="78"/>
      <c r="C16" s="79"/>
      <c r="D16" s="80">
        <v>1</v>
      </c>
      <c r="E16" s="75" t="s">
        <v>109</v>
      </c>
      <c r="F16" s="81">
        <f>F4</f>
        <v>620</v>
      </c>
      <c r="G16" s="75" t="s">
        <v>60</v>
      </c>
      <c r="H16" s="68" t="s">
        <v>28</v>
      </c>
      <c r="I16" s="70">
        <f>F16*D16</f>
        <v>620</v>
      </c>
      <c r="J16" s="71" t="s">
        <v>30</v>
      </c>
    </row>
    <row r="17" spans="1:18" x14ac:dyDescent="0.5">
      <c r="A17" s="73" t="s">
        <v>110</v>
      </c>
      <c r="B17" s="74"/>
      <c r="C17" s="79"/>
      <c r="D17" s="80">
        <v>0.3</v>
      </c>
      <c r="E17" s="75" t="s">
        <v>109</v>
      </c>
      <c r="F17" s="81">
        <f>F5</f>
        <v>514.02</v>
      </c>
      <c r="G17" s="75" t="s">
        <v>60</v>
      </c>
      <c r="H17" s="68" t="s">
        <v>28</v>
      </c>
      <c r="I17" s="70">
        <f>F17*D17</f>
        <v>154.20599999999999</v>
      </c>
      <c r="J17" s="71" t="s">
        <v>30</v>
      </c>
    </row>
    <row r="18" spans="1:18" x14ac:dyDescent="0.5">
      <c r="A18" s="78" t="s">
        <v>111</v>
      </c>
      <c r="B18" s="74"/>
      <c r="C18" s="79"/>
      <c r="D18" s="80">
        <v>0.3</v>
      </c>
      <c r="E18" s="75" t="s">
        <v>112</v>
      </c>
      <c r="F18" s="81">
        <f>F6</f>
        <v>0</v>
      </c>
      <c r="G18" s="75" t="s">
        <v>60</v>
      </c>
      <c r="H18" s="68" t="s">
        <v>28</v>
      </c>
      <c r="I18" s="70">
        <f>F18*D18</f>
        <v>0</v>
      </c>
      <c r="J18" s="71" t="s">
        <v>30</v>
      </c>
    </row>
    <row r="19" spans="1:18" x14ac:dyDescent="0.5">
      <c r="A19" s="78" t="s">
        <v>113</v>
      </c>
      <c r="B19" s="74"/>
      <c r="C19" s="79"/>
      <c r="D19" s="80">
        <v>0.25</v>
      </c>
      <c r="E19" s="75" t="s">
        <v>114</v>
      </c>
      <c r="F19" s="81">
        <f>F7</f>
        <v>3.51</v>
      </c>
      <c r="G19" s="75" t="s">
        <v>60</v>
      </c>
      <c r="H19" s="68" t="s">
        <v>28</v>
      </c>
      <c r="I19" s="70">
        <f>F19*D19</f>
        <v>0.87749999999999995</v>
      </c>
      <c r="J19" s="71" t="s">
        <v>30</v>
      </c>
    </row>
    <row r="20" spans="1:18" x14ac:dyDescent="0.5">
      <c r="A20" s="78"/>
      <c r="B20" s="74"/>
      <c r="C20" s="79"/>
      <c r="D20" s="80"/>
      <c r="E20" s="75"/>
      <c r="F20" s="81" t="s">
        <v>115</v>
      </c>
      <c r="G20" s="75"/>
      <c r="H20" s="68" t="s">
        <v>28</v>
      </c>
      <c r="I20" s="109">
        <f>I16+I17+I18+I19</f>
        <v>775.08350000000007</v>
      </c>
      <c r="J20" s="71" t="s">
        <v>30</v>
      </c>
    </row>
    <row r="21" spans="1:18" x14ac:dyDescent="0.5">
      <c r="A21" s="78" t="s">
        <v>121</v>
      </c>
      <c r="B21" s="74"/>
      <c r="C21" s="79"/>
      <c r="D21" s="80"/>
      <c r="E21" s="110">
        <f>I20</f>
        <v>775.08350000000007</v>
      </c>
      <c r="F21" s="81" t="s">
        <v>117</v>
      </c>
      <c r="G21" s="110">
        <v>5</v>
      </c>
      <c r="H21" s="80" t="s">
        <v>28</v>
      </c>
      <c r="I21" s="70">
        <f>E21/G21</f>
        <v>155.01670000000001</v>
      </c>
      <c r="J21" s="71" t="s">
        <v>30</v>
      </c>
    </row>
    <row r="22" spans="1:18" x14ac:dyDescent="0.5">
      <c r="A22" s="78" t="s">
        <v>118</v>
      </c>
      <c r="B22" s="74"/>
      <c r="C22" s="79"/>
      <c r="D22" s="80"/>
      <c r="E22" s="110"/>
      <c r="F22" s="81"/>
      <c r="G22" s="110"/>
      <c r="H22" s="80" t="s">
        <v>28</v>
      </c>
      <c r="I22" s="70">
        <f>I10</f>
        <v>58.131262500000005</v>
      </c>
      <c r="J22" s="71" t="s">
        <v>30</v>
      </c>
    </row>
    <row r="23" spans="1:18" x14ac:dyDescent="0.5">
      <c r="A23" s="78" t="s">
        <v>119</v>
      </c>
      <c r="B23" s="74"/>
      <c r="C23" s="79"/>
      <c r="D23" s="80"/>
      <c r="E23" s="110"/>
      <c r="F23" s="81"/>
      <c r="G23" s="110"/>
      <c r="H23" s="80" t="s">
        <v>28</v>
      </c>
      <c r="I23" s="70">
        <f>I11</f>
        <v>0</v>
      </c>
      <c r="J23" s="71" t="s">
        <v>30</v>
      </c>
    </row>
    <row r="24" spans="1:18" ht="24" thickBot="1" x14ac:dyDescent="0.55000000000000004">
      <c r="A24" s="67"/>
      <c r="B24" s="82"/>
      <c r="C24" s="67"/>
      <c r="D24" s="67"/>
      <c r="E24" s="67"/>
      <c r="F24" s="67"/>
      <c r="G24" s="112" t="s">
        <v>115</v>
      </c>
      <c r="H24" s="80" t="s">
        <v>28</v>
      </c>
      <c r="I24" s="111">
        <f>ROUND(SUM(I21:I23),2)</f>
        <v>213.15</v>
      </c>
      <c r="J24" s="71" t="s">
        <v>30</v>
      </c>
    </row>
    <row r="25" spans="1:18" ht="24" thickTop="1" x14ac:dyDescent="0.5"/>
    <row r="29" spans="1:18" x14ac:dyDescent="0.5">
      <c r="R29" s="316"/>
    </row>
  </sheetData>
  <mergeCells count="1">
    <mergeCell ref="A1:J1"/>
  </mergeCells>
  <pageMargins left="0.7" right="0.7" top="0.75" bottom="0.41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view="pageBreakPreview" topLeftCell="A244" zoomScale="96" zoomScaleNormal="100" zoomScaleSheetLayoutView="96" workbookViewId="0">
      <selection activeCell="B249" sqref="B249"/>
    </sheetView>
  </sheetViews>
  <sheetFormatPr defaultRowHeight="23.25" x14ac:dyDescent="0.5"/>
  <cols>
    <col min="1" max="1" width="11.28515625" customWidth="1"/>
    <col min="2" max="2" width="92.140625" customWidth="1"/>
    <col min="3" max="3" width="10" customWidth="1"/>
    <col min="4" max="5" width="16.28515625" customWidth="1"/>
    <col min="6" max="6" width="10" customWidth="1"/>
  </cols>
  <sheetData>
    <row r="1" spans="1:6" ht="24" x14ac:dyDescent="0.5">
      <c r="A1" s="432" t="s">
        <v>732</v>
      </c>
      <c r="B1" s="433"/>
      <c r="C1" s="433"/>
      <c r="D1" s="433"/>
      <c r="E1" s="433"/>
      <c r="F1" s="433"/>
    </row>
    <row r="2" spans="1:6" ht="24" x14ac:dyDescent="0.55000000000000004">
      <c r="A2" s="303"/>
      <c r="B2" s="303"/>
      <c r="C2" s="303"/>
      <c r="D2" s="303"/>
      <c r="E2" s="303"/>
      <c r="F2" s="303"/>
    </row>
    <row r="3" spans="1:6" ht="24" x14ac:dyDescent="0.55000000000000004">
      <c r="A3" s="302" t="s">
        <v>365</v>
      </c>
      <c r="B3" s="303"/>
      <c r="C3" s="303"/>
      <c r="D3" s="303"/>
      <c r="E3" s="303"/>
      <c r="F3" s="303"/>
    </row>
    <row r="4" spans="1:6" ht="24" x14ac:dyDescent="0.55000000000000004">
      <c r="A4" s="89" t="s">
        <v>366</v>
      </c>
      <c r="B4" s="303"/>
      <c r="C4" s="303"/>
      <c r="D4" s="303"/>
      <c r="E4" s="303"/>
      <c r="F4" s="303"/>
    </row>
    <row r="5" spans="1:6" ht="24" x14ac:dyDescent="0.55000000000000004">
      <c r="A5" s="303"/>
      <c r="B5" s="303"/>
      <c r="C5" s="303"/>
      <c r="D5" s="303"/>
      <c r="E5" s="303"/>
      <c r="F5" s="303"/>
    </row>
    <row r="6" spans="1:6" ht="25.5" customHeight="1" x14ac:dyDescent="0.5">
      <c r="A6" s="434" t="s">
        <v>367</v>
      </c>
      <c r="B6" s="435"/>
      <c r="C6" s="435"/>
      <c r="D6" s="435"/>
      <c r="E6" s="435"/>
      <c r="F6" s="435"/>
    </row>
    <row r="7" spans="1:6" ht="25.5" customHeight="1" x14ac:dyDescent="0.55000000000000004">
      <c r="A7" s="303"/>
      <c r="B7" s="303"/>
      <c r="C7" s="303"/>
      <c r="D7" s="303"/>
      <c r="E7" s="303"/>
      <c r="F7" s="303"/>
    </row>
    <row r="8" spans="1:6" ht="25.5" customHeight="1" x14ac:dyDescent="0.5">
      <c r="A8" s="90" t="s">
        <v>368</v>
      </c>
      <c r="B8" s="90" t="s">
        <v>0</v>
      </c>
      <c r="C8" s="90" t="s">
        <v>2</v>
      </c>
      <c r="D8" s="91" t="s">
        <v>721</v>
      </c>
      <c r="E8" s="436" t="s">
        <v>41</v>
      </c>
      <c r="F8" s="437"/>
    </row>
    <row r="9" spans="1:6" ht="25.5" customHeight="1" x14ac:dyDescent="0.5">
      <c r="A9" s="92">
        <v>1</v>
      </c>
      <c r="B9" s="93" t="s">
        <v>369</v>
      </c>
      <c r="C9" s="92" t="s">
        <v>21</v>
      </c>
      <c r="D9" s="94">
        <f>[3]มาจากราคาพาณิชย์No!B4</f>
        <v>1943.93</v>
      </c>
      <c r="E9" s="95"/>
      <c r="F9" s="96"/>
    </row>
    <row r="10" spans="1:6" ht="25.5" customHeight="1" x14ac:dyDescent="0.5">
      <c r="A10" s="97">
        <v>2</v>
      </c>
      <c r="B10" s="98" t="s">
        <v>370</v>
      </c>
      <c r="C10" s="97" t="s">
        <v>21</v>
      </c>
      <c r="D10" s="99">
        <f>[3]มาจากราคาพาณิชย์No!B8</f>
        <v>1981.31</v>
      </c>
      <c r="E10" s="100"/>
      <c r="F10" s="101"/>
    </row>
    <row r="11" spans="1:6" ht="25.5" customHeight="1" x14ac:dyDescent="0.5">
      <c r="A11" s="92">
        <v>3</v>
      </c>
      <c r="B11" s="93" t="s">
        <v>371</v>
      </c>
      <c r="C11" s="92" t="s">
        <v>21</v>
      </c>
      <c r="D11" s="94">
        <f>[3]มาจากราคาพาณิชย์No!B12</f>
        <v>2018.69</v>
      </c>
      <c r="E11" s="95"/>
      <c r="F11" s="96"/>
    </row>
    <row r="12" spans="1:6" ht="25.5" customHeight="1" x14ac:dyDescent="0.5">
      <c r="A12" s="97">
        <v>4</v>
      </c>
      <c r="B12" s="98" t="s">
        <v>372</v>
      </c>
      <c r="C12" s="97" t="s">
        <v>21</v>
      </c>
      <c r="D12" s="99">
        <f>[3]มาจากราคาพาณิชย์No!B16</f>
        <v>2056.0700000000002</v>
      </c>
      <c r="E12" s="100"/>
      <c r="F12" s="101"/>
    </row>
    <row r="13" spans="1:6" ht="25.5" customHeight="1" x14ac:dyDescent="0.5">
      <c r="A13" s="92">
        <v>5</v>
      </c>
      <c r="B13" s="93" t="s">
        <v>373</v>
      </c>
      <c r="C13" s="92" t="s">
        <v>21</v>
      </c>
      <c r="D13" s="94">
        <f>[3]มาจากราคาพาณิชย์No!B20</f>
        <v>2130.84</v>
      </c>
      <c r="E13" s="100"/>
      <c r="F13" s="101"/>
    </row>
    <row r="14" spans="1:6" ht="25.5" customHeight="1" x14ac:dyDescent="0.5">
      <c r="A14" s="97">
        <v>6</v>
      </c>
      <c r="B14" s="98" t="s">
        <v>374</v>
      </c>
      <c r="C14" s="97" t="s">
        <v>21</v>
      </c>
      <c r="D14" s="99">
        <f>[3]มาจากราคาพาณิชย์No!B24</f>
        <v>2177.5700000000002</v>
      </c>
      <c r="E14" s="100"/>
      <c r="F14" s="101"/>
    </row>
    <row r="15" spans="1:6" ht="25.5" customHeight="1" x14ac:dyDescent="0.5">
      <c r="A15" s="92">
        <v>7</v>
      </c>
      <c r="B15" s="93" t="s">
        <v>375</v>
      </c>
      <c r="C15" s="92" t="s">
        <v>21</v>
      </c>
      <c r="D15" s="94">
        <f>[3]มาจากราคาพาณิชย์No!B28</f>
        <v>2233.64</v>
      </c>
      <c r="E15" s="95"/>
      <c r="F15" s="96"/>
    </row>
    <row r="16" spans="1:6" ht="25.5" customHeight="1" x14ac:dyDescent="0.5">
      <c r="A16" s="97">
        <v>8</v>
      </c>
      <c r="B16" s="98" t="s">
        <v>376</v>
      </c>
      <c r="C16" s="97" t="s">
        <v>21</v>
      </c>
      <c r="D16" s="99">
        <f>[3]มาจากราคาพาณิชย์No!B32</f>
        <v>2299.0700000000002</v>
      </c>
      <c r="E16" s="100"/>
      <c r="F16" s="101"/>
    </row>
    <row r="17" spans="1:6" ht="25.5" customHeight="1" x14ac:dyDescent="0.5">
      <c r="A17" s="92">
        <v>9</v>
      </c>
      <c r="B17" s="93" t="s">
        <v>377</v>
      </c>
      <c r="C17" s="92" t="s">
        <v>21</v>
      </c>
      <c r="D17" s="94">
        <f>[3]มาจากราคาพาณิชย์No!B36</f>
        <v>1336.45</v>
      </c>
      <c r="E17" s="95"/>
      <c r="F17" s="96"/>
    </row>
    <row r="18" spans="1:6" ht="25.5" customHeight="1" x14ac:dyDescent="0.5">
      <c r="A18" s="97">
        <v>10</v>
      </c>
      <c r="B18" s="98" t="s">
        <v>378</v>
      </c>
      <c r="C18" s="97" t="s">
        <v>21</v>
      </c>
      <c r="D18" s="99">
        <f>[3]มาจากราคาพาณิชย์No!B40</f>
        <v>1373.83</v>
      </c>
      <c r="E18" s="100"/>
      <c r="F18" s="101"/>
    </row>
    <row r="19" spans="1:6" ht="25.5" customHeight="1" x14ac:dyDescent="0.5">
      <c r="A19" s="92">
        <v>11</v>
      </c>
      <c r="B19" s="93" t="s">
        <v>379</v>
      </c>
      <c r="C19" s="92" t="s">
        <v>21</v>
      </c>
      <c r="D19" s="94">
        <f>[3]มาจากราคาพาณิชย์No!B44</f>
        <v>1401.87</v>
      </c>
      <c r="E19" s="100"/>
      <c r="F19" s="101"/>
    </row>
    <row r="20" spans="1:6" ht="25.5" customHeight="1" x14ac:dyDescent="0.5">
      <c r="A20" s="97">
        <v>12</v>
      </c>
      <c r="B20" s="98" t="s">
        <v>380</v>
      </c>
      <c r="C20" s="97" t="s">
        <v>21</v>
      </c>
      <c r="D20" s="99">
        <f>[3]มาจากราคาพาณิชย์No!B48</f>
        <v>1448.6</v>
      </c>
      <c r="E20" s="100"/>
      <c r="F20" s="101"/>
    </row>
    <row r="21" spans="1:6" ht="25.5" customHeight="1" x14ac:dyDescent="0.5">
      <c r="A21" s="92">
        <v>13</v>
      </c>
      <c r="B21" s="93" t="s">
        <v>381</v>
      </c>
      <c r="C21" s="92" t="s">
        <v>21</v>
      </c>
      <c r="D21" s="94">
        <f>[3]มาจากราคาพาณิชย์No!B52</f>
        <v>1504.67</v>
      </c>
      <c r="E21" s="95"/>
      <c r="F21" s="96"/>
    </row>
    <row r="22" spans="1:6" ht="25.5" customHeight="1" x14ac:dyDescent="0.5">
      <c r="A22" s="97">
        <v>14</v>
      </c>
      <c r="B22" s="98" t="s">
        <v>382</v>
      </c>
      <c r="C22" s="97" t="s">
        <v>21</v>
      </c>
      <c r="D22" s="99">
        <f>[3]มาจากราคาพาณิชย์No!B56</f>
        <v>1560.75</v>
      </c>
      <c r="E22" s="100"/>
      <c r="F22" s="101"/>
    </row>
    <row r="23" spans="1:6" ht="25.5" customHeight="1" x14ac:dyDescent="0.5">
      <c r="A23" s="92">
        <v>15</v>
      </c>
      <c r="B23" s="93" t="s">
        <v>383</v>
      </c>
      <c r="C23" s="92" t="s">
        <v>21</v>
      </c>
      <c r="D23" s="94">
        <f>[3]มาจากราคาพาณิชย์No!B60</f>
        <v>1616.82</v>
      </c>
      <c r="E23" s="95"/>
      <c r="F23" s="96"/>
    </row>
    <row r="24" spans="1:6" ht="25.5" customHeight="1" x14ac:dyDescent="0.5">
      <c r="A24" s="97">
        <v>16</v>
      </c>
      <c r="B24" s="98" t="s">
        <v>384</v>
      </c>
      <c r="C24" s="97" t="s">
        <v>142</v>
      </c>
      <c r="D24" s="305">
        <f>[3]มาจากราคาพาณิชย์No!B64</f>
        <v>9.35</v>
      </c>
      <c r="E24" s="100"/>
      <c r="F24" s="101"/>
    </row>
    <row r="25" spans="1:6" ht="25.5" customHeight="1" x14ac:dyDescent="0.5">
      <c r="A25" s="92">
        <v>17</v>
      </c>
      <c r="B25" s="93" t="s">
        <v>385</v>
      </c>
      <c r="C25" s="92" t="s">
        <v>142</v>
      </c>
      <c r="D25" s="306">
        <f>[3]มาจากราคาพาณิชย์No!B68</f>
        <v>14.02</v>
      </c>
      <c r="E25" s="100"/>
      <c r="F25" s="101"/>
    </row>
    <row r="26" spans="1:6" ht="25.5" customHeight="1" x14ac:dyDescent="0.5">
      <c r="A26" s="97">
        <v>18</v>
      </c>
      <c r="B26" s="98" t="s">
        <v>386</v>
      </c>
      <c r="C26" s="97" t="s">
        <v>142</v>
      </c>
      <c r="D26" s="305">
        <f>[3]มาจากราคาพาณิชย์No!B72</f>
        <v>9.35</v>
      </c>
      <c r="E26" s="100"/>
      <c r="F26" s="101"/>
    </row>
    <row r="27" spans="1:6" ht="25.5" customHeight="1" x14ac:dyDescent="0.5">
      <c r="A27" s="92">
        <v>19</v>
      </c>
      <c r="B27" s="93" t="s">
        <v>387</v>
      </c>
      <c r="C27" s="92" t="s">
        <v>142</v>
      </c>
      <c r="D27" s="306">
        <f>[3]มาจากราคาพาณิชย์No!B76</f>
        <v>2.34</v>
      </c>
      <c r="E27" s="95"/>
      <c r="F27" s="96"/>
    </row>
    <row r="28" spans="1:6" ht="25.5" customHeight="1" x14ac:dyDescent="0.5">
      <c r="A28" s="97">
        <v>20</v>
      </c>
      <c r="B28" s="98" t="s">
        <v>388</v>
      </c>
      <c r="C28" s="97" t="s">
        <v>142</v>
      </c>
      <c r="D28" s="306">
        <f>[3]มาจากราคาพาณิชย์No!B80</f>
        <v>0.84</v>
      </c>
      <c r="E28" s="100"/>
      <c r="F28" s="101"/>
    </row>
    <row r="29" spans="1:6" ht="25.5" customHeight="1" x14ac:dyDescent="0.5">
      <c r="A29" s="92">
        <v>21</v>
      </c>
      <c r="B29" s="93" t="s">
        <v>389</v>
      </c>
      <c r="C29" s="92" t="s">
        <v>148</v>
      </c>
      <c r="D29" s="94">
        <f>[3]มาจากราคาพาณิชย์No!B84</f>
        <v>2056.0700000000002</v>
      </c>
      <c r="E29" s="95"/>
      <c r="F29" s="96"/>
    </row>
    <row r="30" spans="1:6" ht="25.5" customHeight="1" x14ac:dyDescent="0.5">
      <c r="A30" s="97">
        <v>22</v>
      </c>
      <c r="B30" s="98" t="s">
        <v>390</v>
      </c>
      <c r="C30" s="97" t="s">
        <v>148</v>
      </c>
      <c r="D30" s="94">
        <f>[3]มาจากราคาพาณิชย์No!B88</f>
        <v>3177.57</v>
      </c>
      <c r="E30" s="100"/>
      <c r="F30" s="101"/>
    </row>
    <row r="31" spans="1:6" ht="25.5" customHeight="1" x14ac:dyDescent="0.5">
      <c r="A31" s="92">
        <v>23</v>
      </c>
      <c r="B31" s="93" t="s">
        <v>391</v>
      </c>
      <c r="C31" s="92" t="s">
        <v>148</v>
      </c>
      <c r="D31" s="94">
        <f>[3]มาจากราคาพาณิชย์No!B92</f>
        <v>7850.47</v>
      </c>
      <c r="E31" s="100"/>
      <c r="F31" s="101"/>
    </row>
    <row r="32" spans="1:6" ht="25.5" customHeight="1" x14ac:dyDescent="0.5">
      <c r="A32" s="97">
        <v>24</v>
      </c>
      <c r="B32" s="98" t="s">
        <v>392</v>
      </c>
      <c r="C32" s="97" t="s">
        <v>148</v>
      </c>
      <c r="D32" s="94">
        <f>[3]มาจากราคาพาณิชย์No!B96</f>
        <v>10186.92</v>
      </c>
      <c r="E32" s="100"/>
      <c r="F32" s="101"/>
    </row>
    <row r="33" spans="1:6" ht="25.5" customHeight="1" x14ac:dyDescent="0.5">
      <c r="A33" s="92">
        <v>25</v>
      </c>
      <c r="B33" s="93" t="s">
        <v>393</v>
      </c>
      <c r="C33" s="92" t="s">
        <v>148</v>
      </c>
      <c r="D33" s="94">
        <f>[3]มาจากราคาพาณิชย์No!B100</f>
        <v>12953.27</v>
      </c>
      <c r="E33" s="95"/>
      <c r="F33" s="96"/>
    </row>
    <row r="34" spans="1:6" ht="25.5" customHeight="1" x14ac:dyDescent="0.5">
      <c r="A34" s="97">
        <v>26</v>
      </c>
      <c r="B34" s="98" t="s">
        <v>394</v>
      </c>
      <c r="C34" s="97" t="s">
        <v>148</v>
      </c>
      <c r="D34" s="306">
        <f>[3]มาจากราคาพาณิชย์No!B104</f>
        <v>313.08999999999997</v>
      </c>
      <c r="E34" s="100"/>
      <c r="F34" s="101"/>
    </row>
    <row r="35" spans="1:6" ht="25.5" customHeight="1" x14ac:dyDescent="0.5">
      <c r="A35" s="92">
        <v>27</v>
      </c>
      <c r="B35" s="93" t="s">
        <v>395</v>
      </c>
      <c r="C35" s="92" t="s">
        <v>148</v>
      </c>
      <c r="D35" s="306">
        <f>[3]มาจากราคาพาณิชย์No!B108</f>
        <v>420.56</v>
      </c>
      <c r="E35" s="95"/>
      <c r="F35" s="96"/>
    </row>
    <row r="36" spans="1:6" ht="25.5" customHeight="1" x14ac:dyDescent="0.5">
      <c r="A36" s="97">
        <v>28</v>
      </c>
      <c r="B36" s="98" t="s">
        <v>396</v>
      </c>
      <c r="C36" s="97" t="s">
        <v>4</v>
      </c>
      <c r="D36" s="306">
        <f>[3]มาจากราคาพาณิชย์No!B112</f>
        <v>233.64</v>
      </c>
      <c r="E36" s="100"/>
      <c r="F36" s="101"/>
    </row>
    <row r="37" spans="1:6" ht="25.5" customHeight="1" x14ac:dyDescent="0.5">
      <c r="A37" s="92">
        <v>29</v>
      </c>
      <c r="B37" s="93" t="s">
        <v>397</v>
      </c>
      <c r="C37" s="92" t="s">
        <v>4</v>
      </c>
      <c r="D37" s="306">
        <f>[3]มาจากราคาพาณิชย์No!B116</f>
        <v>275.7</v>
      </c>
      <c r="E37" s="100"/>
      <c r="F37" s="101"/>
    </row>
    <row r="38" spans="1:6" ht="25.5" customHeight="1" x14ac:dyDescent="0.5">
      <c r="A38" s="97">
        <v>30</v>
      </c>
      <c r="B38" s="98" t="s">
        <v>398</v>
      </c>
      <c r="C38" s="97" t="s">
        <v>45</v>
      </c>
      <c r="D38" s="94">
        <f>[3]มาจากราคาพาณิชย์No!B120</f>
        <v>22441.59</v>
      </c>
      <c r="E38" s="100"/>
      <c r="F38" s="101"/>
    </row>
    <row r="39" spans="1:6" ht="25.5" customHeight="1" x14ac:dyDescent="0.5">
      <c r="A39" s="92">
        <v>31</v>
      </c>
      <c r="B39" s="93" t="s">
        <v>399</v>
      </c>
      <c r="C39" s="92" t="s">
        <v>45</v>
      </c>
      <c r="D39" s="94">
        <f>[3]มาจากราคาพาณิชย์No!B124</f>
        <v>22075.7</v>
      </c>
      <c r="E39" s="95"/>
      <c r="F39" s="96"/>
    </row>
    <row r="40" spans="1:6" ht="25.5" customHeight="1" x14ac:dyDescent="0.5">
      <c r="A40" s="97">
        <v>32</v>
      </c>
      <c r="B40" s="98" t="s">
        <v>400</v>
      </c>
      <c r="C40" s="97" t="s">
        <v>45</v>
      </c>
      <c r="D40" s="94">
        <f>[3]มาจากราคาพาณิชย์No!B128</f>
        <v>25514.02</v>
      </c>
      <c r="E40" s="100"/>
      <c r="F40" s="101"/>
    </row>
    <row r="41" spans="1:6" ht="25.5" customHeight="1" x14ac:dyDescent="0.5">
      <c r="A41" s="92">
        <v>33</v>
      </c>
      <c r="B41" s="93" t="s">
        <v>401</v>
      </c>
      <c r="C41" s="92" t="s">
        <v>45</v>
      </c>
      <c r="D41" s="94">
        <f>[3]มาจากราคาพาณิชย์No!B132</f>
        <v>25514.02</v>
      </c>
      <c r="E41" s="95"/>
      <c r="F41" s="96"/>
    </row>
    <row r="42" spans="1:6" ht="25.5" customHeight="1" x14ac:dyDescent="0.5">
      <c r="A42" s="97">
        <v>34</v>
      </c>
      <c r="B42" s="98" t="s">
        <v>402</v>
      </c>
      <c r="C42" s="97" t="s">
        <v>45</v>
      </c>
      <c r="D42" s="94">
        <f>[3]มาจากราคาพาณิชย์No!B136</f>
        <v>25514.02</v>
      </c>
      <c r="E42" s="100"/>
      <c r="F42" s="101"/>
    </row>
    <row r="43" spans="1:6" ht="25.5" customHeight="1" x14ac:dyDescent="0.5">
      <c r="A43" s="92">
        <v>35</v>
      </c>
      <c r="B43" s="93" t="s">
        <v>403</v>
      </c>
      <c r="C43" s="92" t="s">
        <v>45</v>
      </c>
      <c r="D43" s="94">
        <f>[3]มาจากราคาพาณิชย์No!B140</f>
        <v>21540.66</v>
      </c>
      <c r="E43" s="100"/>
      <c r="F43" s="101"/>
    </row>
    <row r="44" spans="1:6" ht="25.5" customHeight="1" x14ac:dyDescent="0.5">
      <c r="A44" s="97">
        <v>36</v>
      </c>
      <c r="B44" s="98" t="s">
        <v>404</v>
      </c>
      <c r="C44" s="97" t="s">
        <v>45</v>
      </c>
      <c r="D44" s="94">
        <f>[3]มาจากราคาพาณิชย์No!B144</f>
        <v>25514.02</v>
      </c>
      <c r="E44" s="100"/>
      <c r="F44" s="101"/>
    </row>
    <row r="45" spans="1:6" ht="25.5" customHeight="1" x14ac:dyDescent="0.5">
      <c r="A45" s="92">
        <v>37</v>
      </c>
      <c r="B45" s="93" t="s">
        <v>405</v>
      </c>
      <c r="C45" s="92" t="s">
        <v>45</v>
      </c>
      <c r="D45" s="94">
        <f>[3]มาจากราคาพาณิชย์No!B148</f>
        <v>25514.02</v>
      </c>
      <c r="E45" s="95"/>
      <c r="F45" s="96"/>
    </row>
    <row r="46" spans="1:6" ht="25.5" customHeight="1" x14ac:dyDescent="0.5">
      <c r="A46" s="97">
        <v>38</v>
      </c>
      <c r="B46" s="98" t="s">
        <v>406</v>
      </c>
      <c r="C46" s="97" t="s">
        <v>45</v>
      </c>
      <c r="D46" s="94">
        <f>[3]มาจากราคาพาณิชย์No!B152</f>
        <v>25514.02</v>
      </c>
      <c r="E46" s="100"/>
      <c r="F46" s="101"/>
    </row>
    <row r="47" spans="1:6" ht="25.5" customHeight="1" x14ac:dyDescent="0.5">
      <c r="A47" s="92">
        <v>39</v>
      </c>
      <c r="B47" s="93" t="s">
        <v>407</v>
      </c>
      <c r="C47" s="92" t="s">
        <v>167</v>
      </c>
      <c r="D47" s="94">
        <f>[3]มาจากราคาพาณิชย์No!B156</f>
        <v>39.25</v>
      </c>
      <c r="E47" s="95"/>
      <c r="F47" s="96"/>
    </row>
    <row r="48" spans="1:6" ht="25.5" customHeight="1" x14ac:dyDescent="0.5">
      <c r="A48" s="97">
        <v>40</v>
      </c>
      <c r="B48" s="98" t="s">
        <v>408</v>
      </c>
      <c r="C48" s="97" t="s">
        <v>148</v>
      </c>
      <c r="D48" s="94">
        <f>[3]มาจากราคาพาณิชย์No!B160</f>
        <v>471.03</v>
      </c>
      <c r="E48" s="100"/>
      <c r="F48" s="101"/>
    </row>
    <row r="49" spans="1:6" ht="25.5" customHeight="1" x14ac:dyDescent="0.5">
      <c r="A49" s="92">
        <v>41</v>
      </c>
      <c r="B49" s="93" t="s">
        <v>409</v>
      </c>
      <c r="C49" s="92" t="s">
        <v>148</v>
      </c>
      <c r="D49" s="94">
        <f>[3]มาจากราคาพาณิชย์No!B164</f>
        <v>596.26</v>
      </c>
      <c r="E49" s="100"/>
      <c r="F49" s="101"/>
    </row>
    <row r="50" spans="1:6" ht="25.5" customHeight="1" x14ac:dyDescent="0.5">
      <c r="A50" s="97">
        <v>42</v>
      </c>
      <c r="B50" s="98" t="s">
        <v>410</v>
      </c>
      <c r="C50" s="97" t="s">
        <v>148</v>
      </c>
      <c r="D50" s="94">
        <f>[3]มาจากราคาพาณิชย์No!B168</f>
        <v>869.16</v>
      </c>
      <c r="E50" s="100"/>
      <c r="F50" s="101"/>
    </row>
    <row r="51" spans="1:6" ht="25.5" customHeight="1" x14ac:dyDescent="0.5">
      <c r="A51" s="92">
        <v>43</v>
      </c>
      <c r="B51" s="93" t="s">
        <v>411</v>
      </c>
      <c r="C51" s="92" t="s">
        <v>148</v>
      </c>
      <c r="D51" s="94">
        <f>[3]มาจากราคาพาณิชย์No!B172</f>
        <v>1331.78</v>
      </c>
      <c r="E51" s="95"/>
      <c r="F51" s="96"/>
    </row>
    <row r="52" spans="1:6" ht="25.5" customHeight="1" x14ac:dyDescent="0.5">
      <c r="A52" s="97">
        <v>44</v>
      </c>
      <c r="B52" s="98" t="s">
        <v>412</v>
      </c>
      <c r="C52" s="97" t="s">
        <v>148</v>
      </c>
      <c r="D52" s="94">
        <f>[3]มาจากราคาพาณิชย์No!B176</f>
        <v>1824.3</v>
      </c>
      <c r="E52" s="100"/>
      <c r="F52" s="101"/>
    </row>
    <row r="53" spans="1:6" ht="25.5" customHeight="1" x14ac:dyDescent="0.5">
      <c r="A53" s="92">
        <v>45</v>
      </c>
      <c r="B53" s="93" t="s">
        <v>413</v>
      </c>
      <c r="C53" s="92" t="s">
        <v>148</v>
      </c>
      <c r="D53" s="94">
        <f>[3]มาจากราคาพาณิชย์No!B180</f>
        <v>787.85</v>
      </c>
      <c r="E53" s="95"/>
      <c r="F53" s="96"/>
    </row>
    <row r="54" spans="1:6" ht="25.5" customHeight="1" x14ac:dyDescent="0.5">
      <c r="A54" s="97">
        <v>46</v>
      </c>
      <c r="B54" s="98" t="s">
        <v>414</v>
      </c>
      <c r="C54" s="97" t="s">
        <v>148</v>
      </c>
      <c r="D54" s="94">
        <f>[3]มาจากราคาพาณิชย์No!B184</f>
        <v>712.15</v>
      </c>
      <c r="E54" s="100"/>
      <c r="F54" s="101"/>
    </row>
    <row r="55" spans="1:6" ht="25.5" customHeight="1" x14ac:dyDescent="0.5">
      <c r="A55" s="92">
        <v>47</v>
      </c>
      <c r="B55" s="93" t="s">
        <v>415</v>
      </c>
      <c r="C55" s="92" t="s">
        <v>148</v>
      </c>
      <c r="D55" s="94">
        <f>[3]มาจากราคาพาณิชย์No!B188</f>
        <v>1030.8399999999999</v>
      </c>
      <c r="E55" s="100"/>
      <c r="F55" s="101"/>
    </row>
    <row r="56" spans="1:6" ht="25.5" customHeight="1" x14ac:dyDescent="0.5">
      <c r="A56" s="97">
        <v>48</v>
      </c>
      <c r="B56" s="98" t="s">
        <v>416</v>
      </c>
      <c r="C56" s="97" t="s">
        <v>148</v>
      </c>
      <c r="D56" s="94">
        <f>[3]มาจากราคาพาณิชย์No!B192</f>
        <v>772.9</v>
      </c>
      <c r="E56" s="100"/>
      <c r="F56" s="101"/>
    </row>
    <row r="57" spans="1:6" ht="25.5" customHeight="1" x14ac:dyDescent="0.5">
      <c r="A57" s="92">
        <v>49</v>
      </c>
      <c r="B57" s="93" t="s">
        <v>417</v>
      </c>
      <c r="C57" s="92" t="s">
        <v>148</v>
      </c>
      <c r="D57" s="94">
        <f>[3]มาจากราคาพาณิชย์No!B196</f>
        <v>1106.54</v>
      </c>
      <c r="E57" s="95"/>
      <c r="F57" s="96"/>
    </row>
    <row r="58" spans="1:6" s="242" customFormat="1" ht="25.5" customHeight="1" x14ac:dyDescent="0.5">
      <c r="A58" s="97">
        <v>50</v>
      </c>
      <c r="B58" s="307" t="s">
        <v>418</v>
      </c>
      <c r="C58" s="308" t="s">
        <v>148</v>
      </c>
      <c r="D58" s="309">
        <f>[3]มาจากราคาพาณิชย์No!B200</f>
        <v>518.69000000000005</v>
      </c>
      <c r="E58" s="310"/>
      <c r="F58" s="311"/>
    </row>
    <row r="59" spans="1:6" ht="25.5" customHeight="1" x14ac:dyDescent="0.5">
      <c r="A59" s="92">
        <v>51</v>
      </c>
      <c r="B59" s="93" t="s">
        <v>419</v>
      </c>
      <c r="C59" s="92" t="s">
        <v>148</v>
      </c>
      <c r="D59" s="94">
        <f>[3]มาจากราคาพาณิชย์No!B204</f>
        <v>648.6</v>
      </c>
      <c r="E59" s="95"/>
      <c r="F59" s="96"/>
    </row>
    <row r="60" spans="1:6" ht="25.5" customHeight="1" x14ac:dyDescent="0.5">
      <c r="A60" s="97">
        <v>52</v>
      </c>
      <c r="B60" s="98" t="s">
        <v>420</v>
      </c>
      <c r="C60" s="97" t="s">
        <v>148</v>
      </c>
      <c r="D60" s="94">
        <f>[3]มาจากราคาพาณิชย์No!B208</f>
        <v>874.77</v>
      </c>
      <c r="E60" s="100"/>
      <c r="F60" s="101"/>
    </row>
    <row r="61" spans="1:6" ht="25.5" customHeight="1" x14ac:dyDescent="0.5">
      <c r="A61" s="92">
        <v>53</v>
      </c>
      <c r="B61" s="93" t="s">
        <v>421</v>
      </c>
      <c r="C61" s="92" t="s">
        <v>148</v>
      </c>
      <c r="D61" s="94">
        <f>[3]มาจากราคาพาณิชย์No!B212</f>
        <v>1069.1600000000001</v>
      </c>
      <c r="E61" s="100"/>
      <c r="F61" s="101"/>
    </row>
    <row r="62" spans="1:6" ht="25.5" customHeight="1" x14ac:dyDescent="0.5">
      <c r="A62" s="97">
        <v>54</v>
      </c>
      <c r="B62" s="98" t="s">
        <v>422</v>
      </c>
      <c r="C62" s="97" t="s">
        <v>148</v>
      </c>
      <c r="D62" s="94">
        <f>[3]มาจากราคาพาณิชย์No!B216</f>
        <v>626.16999999999996</v>
      </c>
      <c r="E62" s="100"/>
      <c r="F62" s="101"/>
    </row>
    <row r="63" spans="1:6" ht="25.5" customHeight="1" x14ac:dyDescent="0.5">
      <c r="A63" s="92">
        <v>55</v>
      </c>
      <c r="B63" s="93" t="s">
        <v>423</v>
      </c>
      <c r="C63" s="92" t="s">
        <v>148</v>
      </c>
      <c r="D63" s="94">
        <f>[3]มาจากราคาพาณิชย์No!B220</f>
        <v>178.5</v>
      </c>
      <c r="E63" s="95"/>
      <c r="F63" s="96"/>
    </row>
    <row r="64" spans="1:6" ht="25.5" customHeight="1" x14ac:dyDescent="0.5">
      <c r="A64" s="97">
        <v>56</v>
      </c>
      <c r="B64" s="98" t="s">
        <v>424</v>
      </c>
      <c r="C64" s="97" t="s">
        <v>148</v>
      </c>
      <c r="D64" s="94">
        <f>[3]มาจากราคาพาณิชย์No!B224</f>
        <v>207.01</v>
      </c>
      <c r="E64" s="100"/>
      <c r="F64" s="101"/>
    </row>
    <row r="65" spans="1:6" ht="25.5" customHeight="1" x14ac:dyDescent="0.5">
      <c r="A65" s="92">
        <v>57</v>
      </c>
      <c r="B65" s="93" t="s">
        <v>425</v>
      </c>
      <c r="C65" s="92" t="s">
        <v>148</v>
      </c>
      <c r="D65" s="94">
        <f>[3]มาจากราคาพาณิชย์No!B228</f>
        <v>417.29</v>
      </c>
      <c r="E65" s="95"/>
      <c r="F65" s="96"/>
    </row>
    <row r="66" spans="1:6" ht="25.5" customHeight="1" x14ac:dyDescent="0.5">
      <c r="A66" s="97">
        <v>58</v>
      </c>
      <c r="B66" s="98" t="s">
        <v>426</v>
      </c>
      <c r="C66" s="97" t="s">
        <v>148</v>
      </c>
      <c r="D66" s="94">
        <f>[3]มาจากราคาพาณิชย์No!B232</f>
        <v>664.02</v>
      </c>
      <c r="E66" s="100"/>
      <c r="F66" s="101"/>
    </row>
    <row r="67" spans="1:6" ht="25.5" customHeight="1" x14ac:dyDescent="0.5">
      <c r="A67" s="92">
        <v>59</v>
      </c>
      <c r="B67" s="93" t="s">
        <v>427</v>
      </c>
      <c r="C67" s="92" t="s">
        <v>148</v>
      </c>
      <c r="D67" s="94">
        <f>[3]มาจากราคาพาณิชย์No!B236</f>
        <v>973.37</v>
      </c>
      <c r="E67" s="100"/>
      <c r="F67" s="101"/>
    </row>
    <row r="68" spans="1:6" ht="25.5" customHeight="1" x14ac:dyDescent="0.5">
      <c r="A68" s="97">
        <v>60</v>
      </c>
      <c r="B68" s="98" t="s">
        <v>428</v>
      </c>
      <c r="C68" s="97" t="s">
        <v>148</v>
      </c>
      <c r="D68" s="94">
        <f>[3]มาจากราคาพาณิชย์No!B240</f>
        <v>398.14</v>
      </c>
      <c r="E68" s="100"/>
      <c r="F68" s="101"/>
    </row>
    <row r="69" spans="1:6" ht="25.5" customHeight="1" x14ac:dyDescent="0.5">
      <c r="A69" s="92">
        <v>61</v>
      </c>
      <c r="B69" s="93" t="s">
        <v>429</v>
      </c>
      <c r="C69" s="92" t="s">
        <v>148</v>
      </c>
      <c r="D69" s="94">
        <f>[3]มาจากราคาพาณิชย์No!B244</f>
        <v>521.97</v>
      </c>
      <c r="E69" s="95"/>
      <c r="F69" s="96"/>
    </row>
    <row r="70" spans="1:6" ht="25.5" customHeight="1" x14ac:dyDescent="0.5">
      <c r="A70" s="97">
        <v>62</v>
      </c>
      <c r="B70" s="98" t="s">
        <v>430</v>
      </c>
      <c r="C70" s="97" t="s">
        <v>148</v>
      </c>
      <c r="D70" s="94">
        <f>[3]มาจากราคาพาณิชย์No!B248</f>
        <v>757.01</v>
      </c>
      <c r="E70" s="100"/>
      <c r="F70" s="101"/>
    </row>
    <row r="71" spans="1:6" ht="25.5" customHeight="1" x14ac:dyDescent="0.5">
      <c r="A71" s="92">
        <v>63</v>
      </c>
      <c r="B71" s="93" t="s">
        <v>431</v>
      </c>
      <c r="C71" s="92" t="s">
        <v>148</v>
      </c>
      <c r="D71" s="94">
        <f>[3]มาจากราคาพาณิชย์No!B252</f>
        <v>1467.29</v>
      </c>
      <c r="E71" s="95"/>
      <c r="F71" s="96"/>
    </row>
    <row r="72" spans="1:6" ht="25.5" customHeight="1" x14ac:dyDescent="0.5">
      <c r="A72" s="97">
        <v>64</v>
      </c>
      <c r="B72" s="98" t="s">
        <v>432</v>
      </c>
      <c r="C72" s="97" t="s">
        <v>148</v>
      </c>
      <c r="D72" s="94">
        <f>[3]มาจากราคาพาณิชย์No!B256</f>
        <v>1668.22</v>
      </c>
      <c r="E72" s="100"/>
      <c r="F72" s="101"/>
    </row>
    <row r="73" spans="1:6" ht="25.5" customHeight="1" x14ac:dyDescent="0.5">
      <c r="A73" s="92">
        <v>65</v>
      </c>
      <c r="B73" s="93" t="s">
        <v>433</v>
      </c>
      <c r="C73" s="92" t="s">
        <v>148</v>
      </c>
      <c r="D73" s="94">
        <f>[3]มาจากราคาพาณิชย์No!B260</f>
        <v>2355.14</v>
      </c>
      <c r="E73" s="100"/>
      <c r="F73" s="101"/>
    </row>
    <row r="74" spans="1:6" ht="25.5" customHeight="1" x14ac:dyDescent="0.5">
      <c r="A74" s="97">
        <v>66</v>
      </c>
      <c r="B74" s="98" t="s">
        <v>434</v>
      </c>
      <c r="C74" s="97" t="s">
        <v>148</v>
      </c>
      <c r="D74" s="94">
        <f>[3]มาจากราคาพาณิชย์No!B264</f>
        <v>2963.55</v>
      </c>
      <c r="E74" s="100"/>
      <c r="F74" s="101"/>
    </row>
    <row r="75" spans="1:6" ht="25.5" customHeight="1" x14ac:dyDescent="0.5">
      <c r="A75" s="92">
        <v>67</v>
      </c>
      <c r="B75" s="93" t="s">
        <v>435</v>
      </c>
      <c r="C75" s="92" t="s">
        <v>148</v>
      </c>
      <c r="D75" s="94">
        <f>[3]มาจากราคาพาณิชย์No!B268</f>
        <v>3925.23</v>
      </c>
      <c r="E75" s="95"/>
      <c r="F75" s="96"/>
    </row>
    <row r="76" spans="1:6" ht="25.5" customHeight="1" x14ac:dyDescent="0.5">
      <c r="A76" s="97">
        <v>68</v>
      </c>
      <c r="B76" s="98" t="s">
        <v>436</v>
      </c>
      <c r="C76" s="97" t="s">
        <v>148</v>
      </c>
      <c r="D76" s="94">
        <f>[3]มาจากราคาพาณิชย์No!B272</f>
        <v>5789.72</v>
      </c>
      <c r="E76" s="100"/>
      <c r="F76" s="101"/>
    </row>
    <row r="77" spans="1:6" ht="25.5" customHeight="1" x14ac:dyDescent="0.5">
      <c r="A77" s="92">
        <v>69</v>
      </c>
      <c r="B77" s="93" t="s">
        <v>437</v>
      </c>
      <c r="C77" s="92" t="s">
        <v>198</v>
      </c>
      <c r="D77" s="94">
        <f>[3]มาจากราคาพาณิชย์No!B276</f>
        <v>14.49</v>
      </c>
      <c r="E77" s="95"/>
      <c r="F77" s="96"/>
    </row>
    <row r="78" spans="1:6" ht="25.5" customHeight="1" x14ac:dyDescent="0.5">
      <c r="A78" s="97">
        <v>70</v>
      </c>
      <c r="B78" s="98" t="s">
        <v>438</v>
      </c>
      <c r="C78" s="97" t="s">
        <v>198</v>
      </c>
      <c r="D78" s="94">
        <f>[3]มาจากราคาพาณิชย์No!B280</f>
        <v>18.690000000000001</v>
      </c>
      <c r="E78" s="100"/>
      <c r="F78" s="101"/>
    </row>
    <row r="79" spans="1:6" ht="25.5" customHeight="1" x14ac:dyDescent="0.5">
      <c r="A79" s="92">
        <v>71</v>
      </c>
      <c r="B79" s="93" t="s">
        <v>439</v>
      </c>
      <c r="C79" s="92" t="s">
        <v>198</v>
      </c>
      <c r="D79" s="94">
        <f>[3]มาจากราคาพาณิชย์No!B284</f>
        <v>28.04</v>
      </c>
      <c r="E79" s="100"/>
      <c r="F79" s="101"/>
    </row>
    <row r="80" spans="1:6" ht="25.5" customHeight="1" x14ac:dyDescent="0.5">
      <c r="A80" s="97">
        <v>72</v>
      </c>
      <c r="B80" s="98" t="s">
        <v>440</v>
      </c>
      <c r="C80" s="97" t="s">
        <v>198</v>
      </c>
      <c r="D80" s="94">
        <f>[3]มาจากราคาพาณิชย์No!B288</f>
        <v>16.82</v>
      </c>
      <c r="E80" s="100"/>
      <c r="F80" s="101"/>
    </row>
    <row r="81" spans="1:6" ht="25.5" customHeight="1" x14ac:dyDescent="0.5">
      <c r="A81" s="92">
        <v>73</v>
      </c>
      <c r="B81" s="93" t="s">
        <v>441</v>
      </c>
      <c r="C81" s="92" t="s">
        <v>198</v>
      </c>
      <c r="D81" s="94">
        <f>[3]มาจากราคาพาณิชย์No!B292</f>
        <v>19.16</v>
      </c>
      <c r="E81" s="95"/>
      <c r="F81" s="96"/>
    </row>
    <row r="82" spans="1:6" ht="25.5" customHeight="1" x14ac:dyDescent="0.5">
      <c r="A82" s="97">
        <v>74</v>
      </c>
      <c r="B82" s="98" t="s">
        <v>442</v>
      </c>
      <c r="C82" s="97" t="s">
        <v>198</v>
      </c>
      <c r="D82" s="94">
        <f>[3]มาจากราคาพาณิชย์No!B296</f>
        <v>31.78</v>
      </c>
      <c r="E82" s="100"/>
      <c r="F82" s="101"/>
    </row>
    <row r="83" spans="1:6" ht="25.5" customHeight="1" x14ac:dyDescent="0.5">
      <c r="A83" s="92">
        <v>75</v>
      </c>
      <c r="B83" s="93" t="s">
        <v>443</v>
      </c>
      <c r="C83" s="92" t="s">
        <v>198</v>
      </c>
      <c r="D83" s="94">
        <f>[3]มาจากราคาพาณิชย์No!B300</f>
        <v>24.3</v>
      </c>
      <c r="E83" s="95"/>
      <c r="F83" s="96"/>
    </row>
    <row r="84" spans="1:6" ht="25.5" customHeight="1" x14ac:dyDescent="0.5">
      <c r="A84" s="97">
        <v>76</v>
      </c>
      <c r="B84" s="98" t="s">
        <v>444</v>
      </c>
      <c r="C84" s="97" t="s">
        <v>198</v>
      </c>
      <c r="D84" s="94">
        <f>[3]มาจากราคาพาณิชย์No!B304</f>
        <v>35.520000000000003</v>
      </c>
      <c r="E84" s="100"/>
      <c r="F84" s="101"/>
    </row>
    <row r="85" spans="1:6" ht="25.5" customHeight="1" x14ac:dyDescent="0.5">
      <c r="A85" s="92">
        <v>77</v>
      </c>
      <c r="B85" s="93" t="s">
        <v>445</v>
      </c>
      <c r="C85" s="92" t="s">
        <v>198</v>
      </c>
      <c r="D85" s="94">
        <f>[3]มาจากราคาพาณิชย์No!B308</f>
        <v>57.95</v>
      </c>
      <c r="E85" s="100"/>
      <c r="F85" s="101"/>
    </row>
    <row r="86" spans="1:6" ht="25.5" customHeight="1" x14ac:dyDescent="0.5">
      <c r="A86" s="97">
        <v>78</v>
      </c>
      <c r="B86" s="98" t="s">
        <v>446</v>
      </c>
      <c r="C86" s="97" t="s">
        <v>148</v>
      </c>
      <c r="D86" s="94">
        <f>[3]มาจากราคาพาณิชย์No!B312</f>
        <v>59.5</v>
      </c>
      <c r="E86" s="100"/>
      <c r="F86" s="101"/>
    </row>
    <row r="87" spans="1:6" ht="25.5" customHeight="1" x14ac:dyDescent="0.5">
      <c r="A87" s="92">
        <v>79</v>
      </c>
      <c r="B87" s="93" t="s">
        <v>447</v>
      </c>
      <c r="C87" s="92" t="s">
        <v>148</v>
      </c>
      <c r="D87" s="94">
        <f>[3]มาจากราคาพาณิชย์No!B316</f>
        <v>72.27</v>
      </c>
      <c r="E87" s="95"/>
      <c r="F87" s="96"/>
    </row>
    <row r="88" spans="1:6" ht="25.5" customHeight="1" x14ac:dyDescent="0.5">
      <c r="A88" s="97">
        <v>80</v>
      </c>
      <c r="B88" s="98" t="s">
        <v>448</v>
      </c>
      <c r="C88" s="97" t="s">
        <v>148</v>
      </c>
      <c r="D88" s="94">
        <f>[3]มาจากราคาพาณิชย์No!B320</f>
        <v>112.77</v>
      </c>
      <c r="E88" s="100"/>
      <c r="F88" s="101"/>
    </row>
    <row r="89" spans="1:6" ht="25.5" customHeight="1" x14ac:dyDescent="0.5">
      <c r="A89" s="92">
        <v>81</v>
      </c>
      <c r="B89" s="93" t="s">
        <v>449</v>
      </c>
      <c r="C89" s="92" t="s">
        <v>148</v>
      </c>
      <c r="D89" s="94">
        <f>[3]มาจากราคาพาณิชย์No!B324</f>
        <v>147.19999999999999</v>
      </c>
      <c r="E89" s="95"/>
      <c r="F89" s="96"/>
    </row>
    <row r="90" spans="1:6" ht="25.5" customHeight="1" x14ac:dyDescent="0.5">
      <c r="A90" s="97">
        <v>82</v>
      </c>
      <c r="B90" s="98" t="s">
        <v>450</v>
      </c>
      <c r="C90" s="97" t="s">
        <v>148</v>
      </c>
      <c r="D90" s="94">
        <f>[3]มาจากราคาพาณิชย์No!B328</f>
        <v>186.92</v>
      </c>
      <c r="E90" s="100"/>
      <c r="F90" s="101"/>
    </row>
    <row r="91" spans="1:6" ht="25.5" customHeight="1" x14ac:dyDescent="0.5">
      <c r="A91" s="92">
        <v>83</v>
      </c>
      <c r="B91" s="93" t="s">
        <v>451</v>
      </c>
      <c r="C91" s="92" t="s">
        <v>148</v>
      </c>
      <c r="D91" s="94">
        <f>[3]มาจากราคาพาณิชย์No!B332</f>
        <v>285.05</v>
      </c>
      <c r="E91" s="100"/>
      <c r="F91" s="101"/>
    </row>
    <row r="92" spans="1:6" ht="25.5" customHeight="1" x14ac:dyDescent="0.5">
      <c r="A92" s="97">
        <v>84</v>
      </c>
      <c r="B92" s="98" t="s">
        <v>452</v>
      </c>
      <c r="C92" s="97" t="s">
        <v>148</v>
      </c>
      <c r="D92" s="94">
        <f>[3]มาจากราคาพาณิชย์No!B336</f>
        <v>463.09</v>
      </c>
      <c r="E92" s="100"/>
      <c r="F92" s="101"/>
    </row>
    <row r="93" spans="1:6" ht="25.5" customHeight="1" x14ac:dyDescent="0.5">
      <c r="A93" s="92">
        <v>85</v>
      </c>
      <c r="B93" s="93" t="s">
        <v>453</v>
      </c>
      <c r="C93" s="92" t="s">
        <v>148</v>
      </c>
      <c r="D93" s="94">
        <f>[3]มาจากราคาพาณิชย์No!B340</f>
        <v>650.94000000000005</v>
      </c>
      <c r="E93" s="95"/>
      <c r="F93" s="96"/>
    </row>
    <row r="94" spans="1:6" ht="25.5" customHeight="1" x14ac:dyDescent="0.5">
      <c r="A94" s="97">
        <v>86</v>
      </c>
      <c r="B94" s="98" t="s">
        <v>454</v>
      </c>
      <c r="C94" s="97" t="s">
        <v>148</v>
      </c>
      <c r="D94" s="94">
        <f>[3]มาจากราคาพาณิชย์No!B344</f>
        <v>1035.05</v>
      </c>
      <c r="E94" s="100"/>
      <c r="F94" s="101"/>
    </row>
    <row r="95" spans="1:6" ht="25.5" customHeight="1" x14ac:dyDescent="0.5">
      <c r="A95" s="92">
        <v>87</v>
      </c>
      <c r="B95" s="93" t="s">
        <v>455</v>
      </c>
      <c r="C95" s="92" t="s">
        <v>148</v>
      </c>
      <c r="D95" s="94">
        <f>[3]มาจากราคาพาณิชย์No!B348</f>
        <v>1570.09</v>
      </c>
      <c r="E95" s="95"/>
      <c r="F95" s="96"/>
    </row>
    <row r="96" spans="1:6" ht="25.5" customHeight="1" x14ac:dyDescent="0.5">
      <c r="A96" s="97">
        <v>88</v>
      </c>
      <c r="B96" s="98" t="s">
        <v>456</v>
      </c>
      <c r="C96" s="97" t="s">
        <v>148</v>
      </c>
      <c r="D96" s="94">
        <f>[3]มาจากราคาพาณิชย์No!B352</f>
        <v>2213.08</v>
      </c>
      <c r="E96" s="100"/>
      <c r="F96" s="101"/>
    </row>
    <row r="97" spans="1:6" ht="25.5" customHeight="1" x14ac:dyDescent="0.5">
      <c r="A97" s="92">
        <v>89</v>
      </c>
      <c r="B97" s="93" t="s">
        <v>457</v>
      </c>
      <c r="C97" s="92" t="s">
        <v>198</v>
      </c>
      <c r="D97" s="94">
        <f>[3]มาจากราคาพาณิชย์No!B356</f>
        <v>4.67</v>
      </c>
      <c r="E97" s="100"/>
      <c r="F97" s="101"/>
    </row>
    <row r="98" spans="1:6" ht="25.5" customHeight="1" x14ac:dyDescent="0.5">
      <c r="A98" s="97">
        <v>90</v>
      </c>
      <c r="B98" s="98" t="s">
        <v>458</v>
      </c>
      <c r="C98" s="97" t="s">
        <v>198</v>
      </c>
      <c r="D98" s="94">
        <f>[3]มาจากราคาพาณิชย์No!B360</f>
        <v>5.61</v>
      </c>
      <c r="E98" s="100"/>
      <c r="F98" s="101"/>
    </row>
    <row r="99" spans="1:6" ht="25.5" customHeight="1" x14ac:dyDescent="0.5">
      <c r="A99" s="92">
        <v>91</v>
      </c>
      <c r="B99" s="93" t="s">
        <v>459</v>
      </c>
      <c r="C99" s="92" t="s">
        <v>198</v>
      </c>
      <c r="D99" s="94">
        <f>[3]มาจากราคาพาณิชย์No!B364</f>
        <v>8.41</v>
      </c>
      <c r="E99" s="95"/>
      <c r="F99" s="96"/>
    </row>
    <row r="100" spans="1:6" ht="25.5" customHeight="1" x14ac:dyDescent="0.5">
      <c r="A100" s="97">
        <v>92</v>
      </c>
      <c r="B100" s="98" t="s">
        <v>460</v>
      </c>
      <c r="C100" s="97" t="s">
        <v>198</v>
      </c>
      <c r="D100" s="94">
        <f>[3]มาจากราคาพาณิชย์No!B368</f>
        <v>13.55</v>
      </c>
      <c r="E100" s="100"/>
      <c r="F100" s="101"/>
    </row>
    <row r="101" spans="1:6" ht="25.5" customHeight="1" x14ac:dyDescent="0.5">
      <c r="A101" s="92">
        <v>93</v>
      </c>
      <c r="B101" s="93" t="s">
        <v>461</v>
      </c>
      <c r="C101" s="92" t="s">
        <v>198</v>
      </c>
      <c r="D101" s="94">
        <f>[3]มาจากราคาพาณิชย์No!B372</f>
        <v>15.89</v>
      </c>
      <c r="E101" s="95"/>
      <c r="F101" s="96"/>
    </row>
    <row r="102" spans="1:6" ht="25.5" customHeight="1" x14ac:dyDescent="0.5">
      <c r="A102" s="97">
        <v>94</v>
      </c>
      <c r="B102" s="98" t="s">
        <v>462</v>
      </c>
      <c r="C102" s="97" t="s">
        <v>198</v>
      </c>
      <c r="D102" s="94">
        <f>[3]มาจากราคาพาณิชย์No!B376</f>
        <v>23.83</v>
      </c>
      <c r="E102" s="100"/>
      <c r="F102" s="101"/>
    </row>
    <row r="103" spans="1:6" ht="25.5" customHeight="1" x14ac:dyDescent="0.5">
      <c r="A103" s="92">
        <v>95</v>
      </c>
      <c r="B103" s="93" t="s">
        <v>463</v>
      </c>
      <c r="C103" s="92" t="s">
        <v>198</v>
      </c>
      <c r="D103" s="94">
        <f>[3]มาจากราคาพาณิชย์No!B380</f>
        <v>35.049999999999997</v>
      </c>
      <c r="E103" s="100"/>
      <c r="F103" s="101"/>
    </row>
    <row r="104" spans="1:6" ht="25.5" customHeight="1" x14ac:dyDescent="0.5">
      <c r="A104" s="97">
        <v>96</v>
      </c>
      <c r="B104" s="98" t="s">
        <v>464</v>
      </c>
      <c r="C104" s="97" t="s">
        <v>198</v>
      </c>
      <c r="D104" s="94">
        <f>[3]มาจากราคาพาณิชย์No!B384</f>
        <v>57.48</v>
      </c>
      <c r="E104" s="100"/>
      <c r="F104" s="101"/>
    </row>
    <row r="105" spans="1:6" ht="25.5" customHeight="1" x14ac:dyDescent="0.5">
      <c r="A105" s="92">
        <v>97</v>
      </c>
      <c r="B105" s="93" t="s">
        <v>465</v>
      </c>
      <c r="C105" s="92" t="s">
        <v>198</v>
      </c>
      <c r="D105" s="94">
        <f>[3]มาจากราคาพาณิชย์No!B388</f>
        <v>105.61</v>
      </c>
      <c r="E105" s="95"/>
      <c r="F105" s="96"/>
    </row>
    <row r="106" spans="1:6" ht="25.5" customHeight="1" x14ac:dyDescent="0.5">
      <c r="A106" s="97">
        <v>98</v>
      </c>
      <c r="B106" s="98" t="s">
        <v>466</v>
      </c>
      <c r="C106" s="97" t="s">
        <v>198</v>
      </c>
      <c r="D106" s="94">
        <f>[3]มาจากราคาพาณิชย์No!B392</f>
        <v>4.67</v>
      </c>
      <c r="E106" s="100"/>
      <c r="F106" s="101"/>
    </row>
    <row r="107" spans="1:6" ht="25.5" customHeight="1" x14ac:dyDescent="0.5">
      <c r="A107" s="92">
        <v>99</v>
      </c>
      <c r="B107" s="93" t="s">
        <v>467</v>
      </c>
      <c r="C107" s="92" t="s">
        <v>198</v>
      </c>
      <c r="D107" s="94">
        <f>[3]มาจากราคาพาณิชย์No!B396</f>
        <v>5.61</v>
      </c>
      <c r="E107" s="95"/>
      <c r="F107" s="96"/>
    </row>
    <row r="108" spans="1:6" ht="25.5" customHeight="1" x14ac:dyDescent="0.5">
      <c r="A108" s="97">
        <v>100</v>
      </c>
      <c r="B108" s="98" t="s">
        <v>468</v>
      </c>
      <c r="C108" s="97" t="s">
        <v>198</v>
      </c>
      <c r="D108" s="94">
        <f>[3]มาจากราคาพาณิชย์No!B400</f>
        <v>9.35</v>
      </c>
      <c r="E108" s="100"/>
      <c r="F108" s="101"/>
    </row>
    <row r="109" spans="1:6" ht="25.5" customHeight="1" x14ac:dyDescent="0.5">
      <c r="A109" s="92">
        <v>101</v>
      </c>
      <c r="B109" s="93" t="s">
        <v>469</v>
      </c>
      <c r="C109" s="92" t="s">
        <v>198</v>
      </c>
      <c r="D109" s="94">
        <f>[3]มาจากราคาพาณิชย์No!B404</f>
        <v>20.56</v>
      </c>
      <c r="E109" s="100"/>
      <c r="F109" s="101"/>
    </row>
    <row r="110" spans="1:6" ht="25.5" customHeight="1" x14ac:dyDescent="0.5">
      <c r="A110" s="97">
        <v>102</v>
      </c>
      <c r="B110" s="98" t="s">
        <v>470</v>
      </c>
      <c r="C110" s="97" t="s">
        <v>198</v>
      </c>
      <c r="D110" s="94">
        <f>[3]มาจากราคาพาณิชย์No!B408</f>
        <v>26.17</v>
      </c>
      <c r="E110" s="100"/>
      <c r="F110" s="101"/>
    </row>
    <row r="111" spans="1:6" ht="25.5" customHeight="1" x14ac:dyDescent="0.5">
      <c r="A111" s="92">
        <v>103</v>
      </c>
      <c r="B111" s="93" t="s">
        <v>471</v>
      </c>
      <c r="C111" s="92" t="s">
        <v>198</v>
      </c>
      <c r="D111" s="94">
        <f>[3]มาจากราคาพาณิชย์No!B412</f>
        <v>34.11</v>
      </c>
      <c r="E111" s="95"/>
      <c r="F111" s="96"/>
    </row>
    <row r="112" spans="1:6" ht="25.5" customHeight="1" x14ac:dyDescent="0.5">
      <c r="A112" s="97">
        <v>104</v>
      </c>
      <c r="B112" s="98" t="s">
        <v>472</v>
      </c>
      <c r="C112" s="97" t="s">
        <v>198</v>
      </c>
      <c r="D112" s="94">
        <f>[3]มาจากราคาพาณิชย์No!B416</f>
        <v>65.42</v>
      </c>
      <c r="E112" s="100"/>
      <c r="F112" s="101"/>
    </row>
    <row r="113" spans="1:6" ht="25.5" customHeight="1" x14ac:dyDescent="0.5">
      <c r="A113" s="92">
        <v>105</v>
      </c>
      <c r="B113" s="93" t="s">
        <v>473</v>
      </c>
      <c r="C113" s="92" t="s">
        <v>198</v>
      </c>
      <c r="D113" s="94">
        <f>[3]มาจากราคาพาณิชย์No!B420</f>
        <v>98.13</v>
      </c>
      <c r="E113" s="95"/>
      <c r="F113" s="96"/>
    </row>
    <row r="114" spans="1:6" ht="25.5" customHeight="1" x14ac:dyDescent="0.5">
      <c r="A114" s="97">
        <v>106</v>
      </c>
      <c r="B114" s="98" t="s">
        <v>474</v>
      </c>
      <c r="C114" s="97" t="s">
        <v>198</v>
      </c>
      <c r="D114" s="94">
        <f>[3]มาจากราคาพาณิชย์No!B424</f>
        <v>177.57</v>
      </c>
      <c r="E114" s="100"/>
      <c r="F114" s="101"/>
    </row>
    <row r="115" spans="1:6" ht="25.5" customHeight="1" x14ac:dyDescent="0.5">
      <c r="A115" s="92">
        <v>107</v>
      </c>
      <c r="B115" s="93" t="s">
        <v>475</v>
      </c>
      <c r="C115" s="92" t="s">
        <v>198</v>
      </c>
      <c r="D115" s="94">
        <f>[3]มาจากราคาพาณิชย์No!B428</f>
        <v>8.42</v>
      </c>
      <c r="E115" s="100"/>
      <c r="F115" s="101"/>
    </row>
    <row r="116" spans="1:6" ht="25.5" customHeight="1" x14ac:dyDescent="0.5">
      <c r="A116" s="97">
        <v>108</v>
      </c>
      <c r="B116" s="98" t="s">
        <v>476</v>
      </c>
      <c r="C116" s="97" t="s">
        <v>198</v>
      </c>
      <c r="D116" s="94">
        <f>[3]มาจากราคาพาณิชย์No!B432</f>
        <v>9.81</v>
      </c>
      <c r="E116" s="100"/>
      <c r="F116" s="101"/>
    </row>
    <row r="117" spans="1:6" ht="25.5" customHeight="1" x14ac:dyDescent="0.5">
      <c r="A117" s="92">
        <v>109</v>
      </c>
      <c r="B117" s="93" t="s">
        <v>477</v>
      </c>
      <c r="C117" s="92" t="s">
        <v>198</v>
      </c>
      <c r="D117" s="94">
        <f>[3]มาจากราคาพาณิชย์No!B436</f>
        <v>16.829999999999998</v>
      </c>
      <c r="E117" s="95"/>
      <c r="F117" s="96"/>
    </row>
    <row r="118" spans="1:6" ht="25.5" customHeight="1" x14ac:dyDescent="0.5">
      <c r="A118" s="97">
        <v>110</v>
      </c>
      <c r="B118" s="98" t="s">
        <v>478</v>
      </c>
      <c r="C118" s="97" t="s">
        <v>198</v>
      </c>
      <c r="D118" s="94">
        <f>[3]มาจากราคาพาณิชย์No!B440</f>
        <v>27.1</v>
      </c>
      <c r="E118" s="100"/>
      <c r="F118" s="101"/>
    </row>
    <row r="119" spans="1:6" ht="25.5" customHeight="1" x14ac:dyDescent="0.5">
      <c r="A119" s="92">
        <v>111</v>
      </c>
      <c r="B119" s="93" t="s">
        <v>479</v>
      </c>
      <c r="C119" s="92" t="s">
        <v>198</v>
      </c>
      <c r="D119" s="94">
        <f>[3]มาจากราคาพาณิชย์No!B444</f>
        <v>31.78</v>
      </c>
      <c r="E119" s="95"/>
      <c r="F119" s="96"/>
    </row>
    <row r="120" spans="1:6" ht="25.5" customHeight="1" x14ac:dyDescent="0.5">
      <c r="A120" s="97">
        <v>112</v>
      </c>
      <c r="B120" s="98" t="s">
        <v>480</v>
      </c>
      <c r="C120" s="97" t="s">
        <v>198</v>
      </c>
      <c r="D120" s="94">
        <f>[3]มาจากราคาพาณิชย์No!B448</f>
        <v>46.73</v>
      </c>
      <c r="E120" s="100"/>
      <c r="F120" s="101"/>
    </row>
    <row r="121" spans="1:6" ht="25.5" customHeight="1" x14ac:dyDescent="0.5">
      <c r="A121" s="92">
        <v>113</v>
      </c>
      <c r="B121" s="93" t="s">
        <v>481</v>
      </c>
      <c r="C121" s="92" t="s">
        <v>198</v>
      </c>
      <c r="D121" s="94">
        <f>[3]มาจากราคาพาณิชย์No!B452</f>
        <v>95.8</v>
      </c>
      <c r="E121" s="100"/>
      <c r="F121" s="101"/>
    </row>
    <row r="122" spans="1:6" ht="25.5" customHeight="1" x14ac:dyDescent="0.5">
      <c r="A122" s="97">
        <v>114</v>
      </c>
      <c r="B122" s="98" t="s">
        <v>482</v>
      </c>
      <c r="C122" s="97" t="s">
        <v>198</v>
      </c>
      <c r="D122" s="94">
        <f>[3]มาจากราคาพาณิชย์No!B456</f>
        <v>172.43</v>
      </c>
      <c r="E122" s="100"/>
      <c r="F122" s="101"/>
    </row>
    <row r="123" spans="1:6" ht="25.5" customHeight="1" x14ac:dyDescent="0.5">
      <c r="A123" s="92">
        <v>115</v>
      </c>
      <c r="B123" s="93" t="s">
        <v>483</v>
      </c>
      <c r="C123" s="92" t="s">
        <v>198</v>
      </c>
      <c r="D123" s="94">
        <f>[3]มาจากราคาพาณิชย์No!B460</f>
        <v>364.02</v>
      </c>
      <c r="E123" s="95"/>
      <c r="F123" s="96"/>
    </row>
    <row r="124" spans="1:6" ht="25.5" customHeight="1" x14ac:dyDescent="0.5">
      <c r="A124" s="97">
        <v>116</v>
      </c>
      <c r="B124" s="98" t="s">
        <v>484</v>
      </c>
      <c r="C124" s="97" t="s">
        <v>148</v>
      </c>
      <c r="D124" s="94">
        <f>[3]มาจากราคาพาณิชย์No!B464</f>
        <v>205.61</v>
      </c>
      <c r="E124" s="100"/>
      <c r="F124" s="101"/>
    </row>
    <row r="125" spans="1:6" ht="25.5" customHeight="1" x14ac:dyDescent="0.5">
      <c r="A125" s="92">
        <v>117</v>
      </c>
      <c r="B125" s="93" t="s">
        <v>485</v>
      </c>
      <c r="C125" s="92" t="s">
        <v>148</v>
      </c>
      <c r="D125" s="94">
        <f>[3]มาจากราคาพาณิชย์No!B468</f>
        <v>363.56</v>
      </c>
      <c r="E125" s="95"/>
      <c r="F125" s="96"/>
    </row>
    <row r="126" spans="1:6" ht="25.5" customHeight="1" x14ac:dyDescent="0.5">
      <c r="A126" s="97">
        <v>118</v>
      </c>
      <c r="B126" s="98" t="s">
        <v>486</v>
      </c>
      <c r="C126" s="97" t="s">
        <v>148</v>
      </c>
      <c r="D126" s="94">
        <f>[3]มาจากราคาพาณิชย์No!B472</f>
        <v>411.53</v>
      </c>
      <c r="E126" s="100"/>
      <c r="F126" s="101"/>
    </row>
    <row r="127" spans="1:6" ht="25.5" customHeight="1" x14ac:dyDescent="0.5">
      <c r="A127" s="92">
        <v>119</v>
      </c>
      <c r="B127" s="93" t="s">
        <v>487</v>
      </c>
      <c r="C127" s="92" t="s">
        <v>148</v>
      </c>
      <c r="D127" s="94">
        <f>[3]มาจากราคาพาณิชย์No!B476</f>
        <v>635.51</v>
      </c>
      <c r="E127" s="100"/>
      <c r="F127" s="101"/>
    </row>
    <row r="128" spans="1:6" ht="25.5" customHeight="1" x14ac:dyDescent="0.5">
      <c r="A128" s="97">
        <v>120</v>
      </c>
      <c r="B128" s="98" t="s">
        <v>488</v>
      </c>
      <c r="C128" s="97" t="s">
        <v>148</v>
      </c>
      <c r="D128" s="94">
        <f>[3]มาจากราคาพาณิชย์No!B480</f>
        <v>1448.6</v>
      </c>
      <c r="E128" s="100"/>
      <c r="F128" s="101"/>
    </row>
    <row r="129" spans="1:6" ht="25.5" customHeight="1" x14ac:dyDescent="0.5">
      <c r="A129" s="92">
        <v>121</v>
      </c>
      <c r="B129" s="93" t="s">
        <v>489</v>
      </c>
      <c r="C129" s="92" t="s">
        <v>148</v>
      </c>
      <c r="D129" s="94">
        <f>[3]มาจากราคาพาณิชย์No!B484</f>
        <v>1766.36</v>
      </c>
      <c r="E129" s="95"/>
      <c r="F129" s="96"/>
    </row>
    <row r="130" spans="1:6" ht="25.5" customHeight="1" x14ac:dyDescent="0.5">
      <c r="A130" s="97">
        <v>122</v>
      </c>
      <c r="B130" s="98" t="s">
        <v>490</v>
      </c>
      <c r="C130" s="97" t="s">
        <v>148</v>
      </c>
      <c r="D130" s="94">
        <f>[3]มาจากราคาพาณิชย์No!B488</f>
        <v>3271.03</v>
      </c>
      <c r="E130" s="100"/>
      <c r="F130" s="101"/>
    </row>
    <row r="131" spans="1:6" ht="25.5" customHeight="1" x14ac:dyDescent="0.5">
      <c r="A131" s="92">
        <v>123</v>
      </c>
      <c r="B131" s="93" t="s">
        <v>491</v>
      </c>
      <c r="C131" s="92" t="s">
        <v>148</v>
      </c>
      <c r="D131" s="94">
        <f>[3]มาจากราคาพาณิชย์No!B492</f>
        <v>5046.7299999999996</v>
      </c>
      <c r="E131" s="95"/>
      <c r="F131" s="96"/>
    </row>
    <row r="132" spans="1:6" ht="25.5" customHeight="1" x14ac:dyDescent="0.5">
      <c r="A132" s="97">
        <v>124</v>
      </c>
      <c r="B132" s="98" t="s">
        <v>492</v>
      </c>
      <c r="C132" s="97" t="s">
        <v>148</v>
      </c>
      <c r="D132" s="94">
        <f>[3]มาจากราคาพาณิชย์No!B496</f>
        <v>700.93</v>
      </c>
      <c r="E132" s="100"/>
      <c r="F132" s="101"/>
    </row>
    <row r="133" spans="1:6" ht="25.5" customHeight="1" x14ac:dyDescent="0.5">
      <c r="A133" s="92">
        <v>125</v>
      </c>
      <c r="B133" s="93" t="s">
        <v>493</v>
      </c>
      <c r="C133" s="92" t="s">
        <v>148</v>
      </c>
      <c r="D133" s="94">
        <f>[3]มาจากราคาพาณิชย์No!B500</f>
        <v>747.66</v>
      </c>
      <c r="E133" s="100"/>
      <c r="F133" s="101"/>
    </row>
    <row r="134" spans="1:6" ht="25.5" customHeight="1" x14ac:dyDescent="0.5">
      <c r="A134" s="97">
        <v>126</v>
      </c>
      <c r="B134" s="98" t="s">
        <v>494</v>
      </c>
      <c r="C134" s="97" t="s">
        <v>148</v>
      </c>
      <c r="D134" s="94">
        <f>[3]มาจากราคาพาณิชย์No!B504</f>
        <v>1028.04</v>
      </c>
      <c r="E134" s="100"/>
      <c r="F134" s="101"/>
    </row>
    <row r="135" spans="1:6" ht="25.5" customHeight="1" x14ac:dyDescent="0.5">
      <c r="A135" s="92">
        <v>127</v>
      </c>
      <c r="B135" s="93" t="s">
        <v>495</v>
      </c>
      <c r="C135" s="92" t="s">
        <v>148</v>
      </c>
      <c r="D135" s="94">
        <f>[3]มาจากราคาพาณิชย์No!B508</f>
        <v>1962.62</v>
      </c>
      <c r="E135" s="95"/>
      <c r="F135" s="96"/>
    </row>
    <row r="136" spans="1:6" ht="25.5" customHeight="1" x14ac:dyDescent="0.5">
      <c r="A136" s="97">
        <v>128</v>
      </c>
      <c r="B136" s="98" t="s">
        <v>496</v>
      </c>
      <c r="C136" s="97" t="s">
        <v>148</v>
      </c>
      <c r="D136" s="94">
        <f>[3]มาจากราคาพาณิชย์No!B512</f>
        <v>2794.39</v>
      </c>
      <c r="E136" s="100"/>
      <c r="F136" s="101"/>
    </row>
    <row r="137" spans="1:6" ht="25.5" customHeight="1" x14ac:dyDescent="0.5">
      <c r="A137" s="92">
        <v>129</v>
      </c>
      <c r="B137" s="93" t="s">
        <v>497</v>
      </c>
      <c r="C137" s="92" t="s">
        <v>148</v>
      </c>
      <c r="D137" s="94">
        <f>[3]มาจากราคาพาณิชย์No!B516</f>
        <v>3728.97</v>
      </c>
      <c r="E137" s="95"/>
      <c r="F137" s="96"/>
    </row>
    <row r="138" spans="1:6" ht="25.5" customHeight="1" x14ac:dyDescent="0.5">
      <c r="A138" s="97">
        <v>130</v>
      </c>
      <c r="B138" s="98" t="s">
        <v>498</v>
      </c>
      <c r="C138" s="97" t="s">
        <v>148</v>
      </c>
      <c r="D138" s="94">
        <f>[3]มาจากราคาพาณิชย์No!B520</f>
        <v>6355.14</v>
      </c>
      <c r="E138" s="100"/>
      <c r="F138" s="101"/>
    </row>
    <row r="139" spans="1:6" ht="25.5" customHeight="1" x14ac:dyDescent="0.5">
      <c r="A139" s="92">
        <v>131</v>
      </c>
      <c r="B139" s="93" t="s">
        <v>499</v>
      </c>
      <c r="C139" s="92" t="s">
        <v>148</v>
      </c>
      <c r="D139" s="94">
        <f>[3]มาจากราคาพาณิชย์No!B524</f>
        <v>112.15</v>
      </c>
      <c r="E139" s="100"/>
      <c r="F139" s="101"/>
    </row>
    <row r="140" spans="1:6" ht="25.5" customHeight="1" x14ac:dyDescent="0.5">
      <c r="A140" s="97">
        <v>132</v>
      </c>
      <c r="B140" s="98" t="s">
        <v>500</v>
      </c>
      <c r="C140" s="97" t="s">
        <v>148</v>
      </c>
      <c r="D140" s="94">
        <f>[3]มาจากราคาพาณิชย์No!B528</f>
        <v>186.92</v>
      </c>
      <c r="E140" s="100"/>
      <c r="F140" s="101"/>
    </row>
    <row r="141" spans="1:6" ht="25.5" customHeight="1" x14ac:dyDescent="0.5">
      <c r="A141" s="92">
        <v>133</v>
      </c>
      <c r="B141" s="93" t="s">
        <v>501</v>
      </c>
      <c r="C141" s="92" t="s">
        <v>148</v>
      </c>
      <c r="D141" s="94">
        <f>[3]มาจากราคาพาณิชย์No!B532</f>
        <v>373.83</v>
      </c>
      <c r="E141" s="95"/>
      <c r="F141" s="96"/>
    </row>
    <row r="142" spans="1:6" ht="25.5" customHeight="1" x14ac:dyDescent="0.5">
      <c r="A142" s="97">
        <v>134</v>
      </c>
      <c r="B142" s="98" t="s">
        <v>502</v>
      </c>
      <c r="C142" s="97" t="s">
        <v>264</v>
      </c>
      <c r="D142" s="94">
        <f>[3]มาจากราคาพาณิชย์No!B536</f>
        <v>1271.03</v>
      </c>
      <c r="E142" s="100"/>
      <c r="F142" s="101"/>
    </row>
    <row r="143" spans="1:6" ht="25.5" customHeight="1" x14ac:dyDescent="0.5">
      <c r="A143" s="92">
        <v>135</v>
      </c>
      <c r="B143" s="93" t="s">
        <v>503</v>
      </c>
      <c r="C143" s="92" t="s">
        <v>167</v>
      </c>
      <c r="D143" s="94">
        <f>[3]มาจากราคาพาณิชย์No!B540</f>
        <v>47.67</v>
      </c>
      <c r="E143" s="95"/>
      <c r="F143" s="96"/>
    </row>
    <row r="144" spans="1:6" ht="25.5" customHeight="1" x14ac:dyDescent="0.5">
      <c r="A144" s="97">
        <v>136</v>
      </c>
      <c r="B144" s="98" t="s">
        <v>504</v>
      </c>
      <c r="C144" s="97" t="s">
        <v>267</v>
      </c>
      <c r="D144" s="94">
        <f>[3]มาจากราคาพาณิชย์No!B544</f>
        <v>48.6</v>
      </c>
      <c r="E144" s="100"/>
      <c r="F144" s="101"/>
    </row>
    <row r="145" spans="1:6" ht="25.5" customHeight="1" x14ac:dyDescent="0.5">
      <c r="A145" s="92">
        <v>137</v>
      </c>
      <c r="B145" s="93" t="s">
        <v>505</v>
      </c>
      <c r="C145" s="92" t="s">
        <v>267</v>
      </c>
      <c r="D145" s="94">
        <f>[3]มาจากราคาพาณิชย์No!B548</f>
        <v>48.6</v>
      </c>
      <c r="E145" s="100"/>
      <c r="F145" s="101"/>
    </row>
    <row r="146" spans="1:6" ht="25.5" customHeight="1" x14ac:dyDescent="0.5">
      <c r="A146" s="97">
        <v>138</v>
      </c>
      <c r="B146" s="98" t="s">
        <v>506</v>
      </c>
      <c r="C146" s="97" t="s">
        <v>267</v>
      </c>
      <c r="D146" s="94">
        <f>[3]มาจากราคาพาณิชย์No!B552</f>
        <v>48.6</v>
      </c>
      <c r="E146" s="100"/>
      <c r="F146" s="101"/>
    </row>
    <row r="147" spans="1:6" ht="25.5" customHeight="1" x14ac:dyDescent="0.5">
      <c r="A147" s="92">
        <v>139</v>
      </c>
      <c r="B147" s="93" t="s">
        <v>507</v>
      </c>
      <c r="C147" s="92" t="s">
        <v>267</v>
      </c>
      <c r="D147" s="94">
        <f>[3]มาจากราคาพาณิชย์No!B556</f>
        <v>49.53</v>
      </c>
      <c r="E147" s="95"/>
      <c r="F147" s="96"/>
    </row>
    <row r="148" spans="1:6" ht="25.5" customHeight="1" x14ac:dyDescent="0.5">
      <c r="A148" s="97">
        <v>140</v>
      </c>
      <c r="B148" s="98" t="s">
        <v>508</v>
      </c>
      <c r="C148" s="97" t="s">
        <v>267</v>
      </c>
      <c r="D148" s="94">
        <f>[3]มาจากราคาพาณิชย์No!B560</f>
        <v>49.53</v>
      </c>
      <c r="E148" s="100"/>
      <c r="F148" s="101"/>
    </row>
    <row r="149" spans="1:6" ht="25.5" customHeight="1" x14ac:dyDescent="0.5">
      <c r="A149" s="92">
        <v>141</v>
      </c>
      <c r="B149" s="93" t="s">
        <v>509</v>
      </c>
      <c r="C149" s="92" t="s">
        <v>267</v>
      </c>
      <c r="D149" s="94">
        <f>[3]มาจากราคาพาณิชย์No!B564</f>
        <v>53.27</v>
      </c>
      <c r="E149" s="95"/>
      <c r="F149" s="96"/>
    </row>
    <row r="150" spans="1:6" ht="25.5" customHeight="1" x14ac:dyDescent="0.5">
      <c r="A150" s="97">
        <v>142</v>
      </c>
      <c r="B150" s="98" t="s">
        <v>510</v>
      </c>
      <c r="C150" s="97" t="s">
        <v>267</v>
      </c>
      <c r="D150" s="94">
        <f>[3]มาจากราคาพาณิชย์No!B568</f>
        <v>51.4</v>
      </c>
      <c r="E150" s="100"/>
      <c r="F150" s="101"/>
    </row>
    <row r="151" spans="1:6" ht="25.5" customHeight="1" x14ac:dyDescent="0.5">
      <c r="A151" s="92">
        <v>143</v>
      </c>
      <c r="B151" s="93" t="s">
        <v>511</v>
      </c>
      <c r="C151" s="92" t="s">
        <v>275</v>
      </c>
      <c r="D151" s="94">
        <f>[3]มาจากราคาพาณิชย์No!B572</f>
        <v>20.56</v>
      </c>
      <c r="E151" s="100"/>
      <c r="F151" s="101"/>
    </row>
    <row r="152" spans="1:6" ht="25.5" customHeight="1" x14ac:dyDescent="0.5">
      <c r="A152" s="97">
        <v>144</v>
      </c>
      <c r="B152" s="98" t="s">
        <v>512</v>
      </c>
      <c r="C152" s="97" t="s">
        <v>275</v>
      </c>
      <c r="D152" s="94">
        <f>[3]มาจากราคาพาณิชย์No!B576</f>
        <v>19.63</v>
      </c>
      <c r="E152" s="100"/>
      <c r="F152" s="101"/>
    </row>
    <row r="153" spans="1:6" ht="25.5" customHeight="1" x14ac:dyDescent="0.5">
      <c r="A153" s="92">
        <v>145</v>
      </c>
      <c r="B153" s="98" t="s">
        <v>513</v>
      </c>
      <c r="C153" s="92" t="s">
        <v>267</v>
      </c>
      <c r="D153" s="94">
        <f>[3]มาจากราคาพาณิชย์No!B580</f>
        <v>126.17</v>
      </c>
      <c r="E153" s="95"/>
      <c r="F153" s="96"/>
    </row>
    <row r="154" spans="1:6" ht="25.5" customHeight="1" x14ac:dyDescent="0.5">
      <c r="A154" s="97">
        <v>146</v>
      </c>
      <c r="B154" s="93" t="s">
        <v>514</v>
      </c>
      <c r="C154" s="97" t="s">
        <v>267</v>
      </c>
      <c r="D154" s="94">
        <f>[3]มาจากราคาพาณิชย์No!B584</f>
        <v>214.95</v>
      </c>
      <c r="E154" s="100"/>
      <c r="F154" s="101"/>
    </row>
    <row r="155" spans="1:6" ht="25.5" customHeight="1" x14ac:dyDescent="0.5">
      <c r="A155" s="92">
        <v>147</v>
      </c>
      <c r="B155" s="98" t="s">
        <v>515</v>
      </c>
      <c r="C155" s="92" t="s">
        <v>267</v>
      </c>
      <c r="D155" s="94">
        <f>[3]มาจากราคาพาณิชย์No!B588</f>
        <v>1432.71</v>
      </c>
      <c r="E155" s="95"/>
      <c r="F155" s="96"/>
    </row>
    <row r="156" spans="1:6" ht="25.5" customHeight="1" x14ac:dyDescent="0.5">
      <c r="A156" s="97">
        <v>148</v>
      </c>
      <c r="B156" s="93" t="s">
        <v>516</v>
      </c>
      <c r="C156" s="97" t="s">
        <v>267</v>
      </c>
      <c r="D156" s="94">
        <f>[3]มาจากราคาพาณิชย์No!B592</f>
        <v>1754.68</v>
      </c>
      <c r="E156" s="100"/>
      <c r="F156" s="101"/>
    </row>
    <row r="157" spans="1:6" ht="25.5" customHeight="1" x14ac:dyDescent="0.5">
      <c r="A157" s="92">
        <v>149</v>
      </c>
      <c r="B157" s="98" t="s">
        <v>517</v>
      </c>
      <c r="C157" s="92" t="s">
        <v>267</v>
      </c>
      <c r="D157" s="94">
        <f>[3]มาจากราคาพาณิชย์No!B596</f>
        <v>3494.86</v>
      </c>
      <c r="E157" s="100"/>
      <c r="F157" s="101"/>
    </row>
    <row r="158" spans="1:6" ht="25.5" customHeight="1" x14ac:dyDescent="0.5">
      <c r="A158" s="97">
        <v>150</v>
      </c>
      <c r="B158" s="93" t="s">
        <v>518</v>
      </c>
      <c r="C158" s="97" t="s">
        <v>267</v>
      </c>
      <c r="D158" s="94">
        <f>[3]มาจากราคาพาณิชย์No!B600</f>
        <v>6280.37</v>
      </c>
      <c r="E158" s="100"/>
      <c r="F158" s="101"/>
    </row>
    <row r="159" spans="1:6" ht="25.5" customHeight="1" x14ac:dyDescent="0.5">
      <c r="A159" s="92">
        <v>151</v>
      </c>
      <c r="B159" s="98" t="s">
        <v>519</v>
      </c>
      <c r="C159" s="92" t="s">
        <v>267</v>
      </c>
      <c r="D159" s="94">
        <f>[3]มาจากราคาพาณิชย์No!B604</f>
        <v>32.71</v>
      </c>
      <c r="E159" s="95"/>
      <c r="F159" s="96"/>
    </row>
    <row r="160" spans="1:6" ht="25.5" customHeight="1" x14ac:dyDescent="0.5">
      <c r="A160" s="97">
        <v>152</v>
      </c>
      <c r="B160" s="93" t="s">
        <v>520</v>
      </c>
      <c r="C160" s="97" t="s">
        <v>267</v>
      </c>
      <c r="D160" s="94">
        <f>[3]มาจากราคาพาณิชย์No!B608</f>
        <v>32.71</v>
      </c>
      <c r="E160" s="100"/>
      <c r="F160" s="101"/>
    </row>
    <row r="161" spans="1:6" ht="25.5" customHeight="1" x14ac:dyDescent="0.5">
      <c r="A161" s="92">
        <v>153</v>
      </c>
      <c r="B161" s="98" t="s">
        <v>521</v>
      </c>
      <c r="C161" s="92" t="s">
        <v>267</v>
      </c>
      <c r="D161" s="94">
        <f>[3]มาจากราคาพาณิชย์No!B612</f>
        <v>195.33</v>
      </c>
      <c r="E161" s="95"/>
      <c r="F161" s="96"/>
    </row>
    <row r="162" spans="1:6" ht="25.5" customHeight="1" x14ac:dyDescent="0.5">
      <c r="A162" s="97">
        <v>154</v>
      </c>
      <c r="B162" s="93" t="s">
        <v>522</v>
      </c>
      <c r="C162" s="97" t="s">
        <v>284</v>
      </c>
      <c r="D162" s="94">
        <f>[3]มาจากราคาพาณิชย์No!B616</f>
        <v>204.67</v>
      </c>
      <c r="E162" s="100"/>
      <c r="F162" s="101"/>
    </row>
    <row r="163" spans="1:6" ht="25.5" customHeight="1" x14ac:dyDescent="0.5">
      <c r="A163" s="92">
        <v>155</v>
      </c>
      <c r="B163" s="98" t="s">
        <v>523</v>
      </c>
      <c r="C163" s="92" t="s">
        <v>284</v>
      </c>
      <c r="D163" s="94">
        <f>[3]มาจากราคาพาณิชย์No!B620</f>
        <v>168.22</v>
      </c>
      <c r="E163" s="100"/>
      <c r="F163" s="101"/>
    </row>
    <row r="164" spans="1:6" ht="25.5" customHeight="1" x14ac:dyDescent="0.5">
      <c r="A164" s="97">
        <v>156</v>
      </c>
      <c r="B164" s="93" t="s">
        <v>524</v>
      </c>
      <c r="C164" s="97" t="s">
        <v>4</v>
      </c>
      <c r="D164" s="94">
        <f>[3]มาจากราคาพาณิชย์No!B624</f>
        <v>177.1</v>
      </c>
      <c r="E164" s="100"/>
      <c r="F164" s="101"/>
    </row>
    <row r="165" spans="1:6" ht="25.5" customHeight="1" x14ac:dyDescent="0.5">
      <c r="A165" s="92">
        <v>157</v>
      </c>
      <c r="B165" s="98" t="s">
        <v>525</v>
      </c>
      <c r="C165" s="92" t="s">
        <v>4</v>
      </c>
      <c r="D165" s="94">
        <f>[3]มาจากราคาพาณิชย์No!B628</f>
        <v>181.78</v>
      </c>
      <c r="E165" s="95"/>
      <c r="F165" s="96"/>
    </row>
    <row r="166" spans="1:6" ht="25.5" customHeight="1" x14ac:dyDescent="0.5">
      <c r="A166" s="97">
        <v>158</v>
      </c>
      <c r="B166" s="93" t="s">
        <v>526</v>
      </c>
      <c r="C166" s="97" t="s">
        <v>4</v>
      </c>
      <c r="D166" s="94">
        <f>[3]มาจากราคาพาณิชย์No!B632</f>
        <v>205.61</v>
      </c>
      <c r="E166" s="100"/>
      <c r="F166" s="101"/>
    </row>
    <row r="167" spans="1:6" ht="25.5" customHeight="1" x14ac:dyDescent="0.5">
      <c r="A167" s="92">
        <v>159</v>
      </c>
      <c r="B167" s="98" t="s">
        <v>527</v>
      </c>
      <c r="C167" s="92" t="s">
        <v>4</v>
      </c>
      <c r="D167" s="94">
        <f>[3]มาจากราคาพาณิชย์No!B636</f>
        <v>172.43</v>
      </c>
      <c r="E167" s="95"/>
      <c r="F167" s="96"/>
    </row>
    <row r="168" spans="1:6" ht="25.5" customHeight="1" x14ac:dyDescent="0.5">
      <c r="A168" s="97">
        <v>160</v>
      </c>
      <c r="B168" s="93" t="s">
        <v>528</v>
      </c>
      <c r="C168" s="97" t="s">
        <v>4</v>
      </c>
      <c r="D168" s="94">
        <f>[3]มาจากราคาพาณิชย์No!B640</f>
        <v>168.22</v>
      </c>
      <c r="E168" s="100"/>
      <c r="F168" s="101"/>
    </row>
    <row r="169" spans="1:6" ht="25.5" customHeight="1" x14ac:dyDescent="0.5">
      <c r="A169" s="92">
        <v>161</v>
      </c>
      <c r="B169" s="98" t="s">
        <v>529</v>
      </c>
      <c r="C169" s="92" t="s">
        <v>4</v>
      </c>
      <c r="D169" s="94">
        <f>[3]มาจากราคาพาณิชย์No!B644</f>
        <v>158.88</v>
      </c>
      <c r="E169" s="100"/>
      <c r="F169" s="101"/>
    </row>
    <row r="170" spans="1:6" ht="25.5" customHeight="1" x14ac:dyDescent="0.5">
      <c r="A170" s="97">
        <v>162</v>
      </c>
      <c r="B170" s="93" t="s">
        <v>530</v>
      </c>
      <c r="C170" s="97" t="s">
        <v>4</v>
      </c>
      <c r="D170" s="94">
        <f>[3]มาจากราคาพาณิชย์No!B648</f>
        <v>157.94</v>
      </c>
      <c r="E170" s="100"/>
      <c r="F170" s="101"/>
    </row>
    <row r="171" spans="1:6" ht="25.5" customHeight="1" x14ac:dyDescent="0.5">
      <c r="A171" s="92">
        <v>163</v>
      </c>
      <c r="B171" s="98" t="s">
        <v>531</v>
      </c>
      <c r="C171" s="92" t="s">
        <v>4</v>
      </c>
      <c r="D171" s="94">
        <f>[3]มาจากราคาพาณิชย์No!B652</f>
        <v>670</v>
      </c>
      <c r="E171" s="95"/>
      <c r="F171" s="96"/>
    </row>
    <row r="172" spans="1:6" ht="25.5" customHeight="1" x14ac:dyDescent="0.5">
      <c r="A172" s="97">
        <v>164</v>
      </c>
      <c r="B172" s="93" t="s">
        <v>532</v>
      </c>
      <c r="C172" s="97" t="s">
        <v>4</v>
      </c>
      <c r="D172" s="94">
        <f>[3]มาจากราคาพาณิชย์No!B656</f>
        <v>644.86</v>
      </c>
      <c r="E172" s="100"/>
      <c r="F172" s="101"/>
    </row>
    <row r="173" spans="1:6" ht="25.5" customHeight="1" x14ac:dyDescent="0.5">
      <c r="A173" s="92">
        <v>165</v>
      </c>
      <c r="B173" s="98" t="s">
        <v>533</v>
      </c>
      <c r="C173" s="92" t="s">
        <v>4</v>
      </c>
      <c r="D173" s="94">
        <f>[3]มาจากราคาพาณิชย์No!B660</f>
        <v>672.9</v>
      </c>
      <c r="E173" s="95"/>
      <c r="F173" s="96"/>
    </row>
    <row r="174" spans="1:6" ht="25.5" customHeight="1" x14ac:dyDescent="0.5">
      <c r="A174" s="97">
        <v>166</v>
      </c>
      <c r="B174" s="93" t="s">
        <v>534</v>
      </c>
      <c r="C174" s="97" t="s">
        <v>297</v>
      </c>
      <c r="D174" s="94">
        <f>[3]มาจากราคาพาณิชย์No!B664</f>
        <v>635.51</v>
      </c>
      <c r="E174" s="100"/>
      <c r="F174" s="101"/>
    </row>
    <row r="175" spans="1:6" ht="25.5" customHeight="1" x14ac:dyDescent="0.5">
      <c r="A175" s="92">
        <v>167</v>
      </c>
      <c r="B175" s="98" t="s">
        <v>535</v>
      </c>
      <c r="C175" s="92" t="s">
        <v>297</v>
      </c>
      <c r="D175" s="94">
        <f>[3]มาจากราคาพาณิชย์No!B668</f>
        <v>560</v>
      </c>
      <c r="E175" s="100"/>
      <c r="F175" s="101"/>
    </row>
    <row r="176" spans="1:6" ht="25.5" customHeight="1" x14ac:dyDescent="0.5">
      <c r="A176" s="97">
        <v>168</v>
      </c>
      <c r="B176" s="93" t="s">
        <v>536</v>
      </c>
      <c r="C176" s="97" t="s">
        <v>297</v>
      </c>
      <c r="D176" s="94">
        <f>[3]มาจากราคาพาณิชย์No!B672</f>
        <v>590</v>
      </c>
      <c r="E176" s="100"/>
      <c r="F176" s="101"/>
    </row>
    <row r="177" spans="1:6" ht="25.5" customHeight="1" x14ac:dyDescent="0.5">
      <c r="A177" s="92">
        <v>169</v>
      </c>
      <c r="B177" s="98" t="s">
        <v>537</v>
      </c>
      <c r="C177" s="92" t="s">
        <v>297</v>
      </c>
      <c r="D177" s="94">
        <f>[3]มาจากราคาพาณิชย์No!B676</f>
        <v>514.02</v>
      </c>
      <c r="E177" s="95"/>
      <c r="F177" s="96"/>
    </row>
    <row r="178" spans="1:6" ht="25.5" customHeight="1" x14ac:dyDescent="0.5">
      <c r="A178" s="97">
        <v>170</v>
      </c>
      <c r="B178" s="93" t="s">
        <v>538</v>
      </c>
      <c r="C178" s="97" t="s">
        <v>297</v>
      </c>
      <c r="D178" s="94">
        <f>[3]มาจากราคาพาณิชย์No!B680</f>
        <v>620</v>
      </c>
      <c r="E178" s="100"/>
      <c r="F178" s="101"/>
    </row>
    <row r="179" spans="1:6" ht="25.5" customHeight="1" x14ac:dyDescent="0.5">
      <c r="A179" s="92">
        <v>171</v>
      </c>
      <c r="B179" s="98" t="s">
        <v>539</v>
      </c>
      <c r="C179" s="92" t="s">
        <v>297</v>
      </c>
      <c r="D179" s="94">
        <f>[3]มาจากราคาพาณิชย์No!B684</f>
        <v>620</v>
      </c>
      <c r="E179" s="95"/>
      <c r="F179" s="96"/>
    </row>
    <row r="180" spans="1:6" ht="25.5" customHeight="1" x14ac:dyDescent="0.5">
      <c r="A180" s="97">
        <v>172</v>
      </c>
      <c r="B180" s="93" t="s">
        <v>540</v>
      </c>
      <c r="C180" s="97" t="s">
        <v>297</v>
      </c>
      <c r="D180" s="94">
        <f>[3]มาจากราคาพาณิชย์No!B688</f>
        <v>391.59</v>
      </c>
      <c r="E180" s="100"/>
      <c r="F180" s="101"/>
    </row>
    <row r="181" spans="1:6" ht="25.5" customHeight="1" x14ac:dyDescent="0.5">
      <c r="A181" s="92">
        <v>173</v>
      </c>
      <c r="B181" s="98" t="s">
        <v>541</v>
      </c>
      <c r="C181" s="92" t="s">
        <v>297</v>
      </c>
      <c r="D181" s="94">
        <f>[3]มาจากราคาพาณิชย์No!B692</f>
        <v>638.32000000000005</v>
      </c>
      <c r="E181" s="100"/>
      <c r="F181" s="101"/>
    </row>
    <row r="182" spans="1:6" ht="25.5" customHeight="1" x14ac:dyDescent="0.5">
      <c r="A182" s="97">
        <v>174</v>
      </c>
      <c r="B182" s="93" t="s">
        <v>542</v>
      </c>
      <c r="C182" s="97" t="s">
        <v>297</v>
      </c>
      <c r="D182" s="94">
        <f>[3]มาจากราคาพาณิชย์No!B696</f>
        <v>981.31</v>
      </c>
      <c r="E182" s="100"/>
      <c r="F182" s="101"/>
    </row>
    <row r="183" spans="1:6" ht="25.5" customHeight="1" x14ac:dyDescent="0.5">
      <c r="A183" s="92">
        <v>175</v>
      </c>
      <c r="B183" s="98" t="s">
        <v>543</v>
      </c>
      <c r="C183" s="92" t="s">
        <v>307</v>
      </c>
      <c r="D183" s="94">
        <f>[3]มาจากราคาพาณิชย์No!B700</f>
        <v>657.94</v>
      </c>
      <c r="E183" s="95"/>
      <c r="F183" s="96"/>
    </row>
    <row r="184" spans="1:6" ht="25.5" customHeight="1" x14ac:dyDescent="0.5">
      <c r="A184" s="97">
        <v>176</v>
      </c>
      <c r="B184" s="93" t="s">
        <v>544</v>
      </c>
      <c r="C184" s="97" t="s">
        <v>307</v>
      </c>
      <c r="D184" s="94">
        <f>[3]มาจากราคาพาณิชย์No!B704</f>
        <v>132.71</v>
      </c>
      <c r="E184" s="100"/>
      <c r="F184" s="101"/>
    </row>
    <row r="185" spans="1:6" ht="25.5" customHeight="1" x14ac:dyDescent="0.5">
      <c r="A185" s="92">
        <v>177</v>
      </c>
      <c r="B185" s="98" t="s">
        <v>545</v>
      </c>
      <c r="C185" s="92" t="s">
        <v>307</v>
      </c>
      <c r="D185" s="94">
        <f>[3]มาจากราคาพาณิชย์No!B708</f>
        <v>94.39</v>
      </c>
      <c r="E185" s="95"/>
      <c r="F185" s="96"/>
    </row>
    <row r="186" spans="1:6" ht="25.5" customHeight="1" x14ac:dyDescent="0.5">
      <c r="A186" s="97">
        <v>178</v>
      </c>
      <c r="B186" s="93" t="s">
        <v>546</v>
      </c>
      <c r="C186" s="97" t="s">
        <v>307</v>
      </c>
      <c r="D186" s="94">
        <f>[3]มาจากราคาพาณิชย์No!B712</f>
        <v>135.51</v>
      </c>
      <c r="E186" s="100"/>
      <c r="F186" s="101"/>
    </row>
    <row r="187" spans="1:6" ht="25.5" customHeight="1" x14ac:dyDescent="0.5">
      <c r="A187" s="92">
        <v>179</v>
      </c>
      <c r="B187" s="98" t="s">
        <v>547</v>
      </c>
      <c r="C187" s="92" t="s">
        <v>307</v>
      </c>
      <c r="D187" s="94">
        <f>[3]มาจากราคาพาณิชย์No!B716</f>
        <v>84.11</v>
      </c>
      <c r="E187" s="100"/>
      <c r="F187" s="101"/>
    </row>
    <row r="188" spans="1:6" ht="25.5" customHeight="1" x14ac:dyDescent="0.5">
      <c r="A188" s="97">
        <v>180</v>
      </c>
      <c r="B188" s="93" t="s">
        <v>548</v>
      </c>
      <c r="C188" s="97" t="s">
        <v>312</v>
      </c>
      <c r="D188" s="94">
        <f>[3]มาจากราคาพาณิชย์No!B720</f>
        <v>38.79</v>
      </c>
      <c r="E188" s="100"/>
      <c r="F188" s="101"/>
    </row>
    <row r="189" spans="1:6" ht="25.5" customHeight="1" x14ac:dyDescent="0.5">
      <c r="A189" s="92">
        <v>181</v>
      </c>
      <c r="B189" s="98" t="s">
        <v>549</v>
      </c>
      <c r="C189" s="92" t="s">
        <v>312</v>
      </c>
      <c r="D189" s="94">
        <f>[3]มาจากราคาพาณิชย์No!B724</f>
        <v>81.31</v>
      </c>
      <c r="E189" s="95"/>
      <c r="F189" s="96"/>
    </row>
    <row r="190" spans="1:6" ht="25.5" customHeight="1" x14ac:dyDescent="0.5">
      <c r="A190" s="97">
        <v>182</v>
      </c>
      <c r="B190" s="93" t="s">
        <v>550</v>
      </c>
      <c r="C190" s="97" t="s">
        <v>167</v>
      </c>
      <c r="D190" s="94">
        <f>[3]มาจากราคาพาณิชย์No!B728</f>
        <v>3.04</v>
      </c>
      <c r="E190" s="100"/>
      <c r="F190" s="101"/>
    </row>
    <row r="191" spans="1:6" ht="25.5" customHeight="1" x14ac:dyDescent="0.5">
      <c r="A191" s="92">
        <v>183</v>
      </c>
      <c r="B191" s="98" t="s">
        <v>551</v>
      </c>
      <c r="C191" s="92" t="s">
        <v>167</v>
      </c>
      <c r="D191" s="94">
        <f>[3]มาจากราคาพาณิชย์No!B732</f>
        <v>3.51</v>
      </c>
      <c r="E191" s="95"/>
      <c r="F191" s="96"/>
    </row>
    <row r="192" spans="1:6" ht="25.5" customHeight="1" x14ac:dyDescent="0.5">
      <c r="A192" s="97">
        <v>184</v>
      </c>
      <c r="B192" s="93" t="s">
        <v>552</v>
      </c>
      <c r="C192" s="97" t="s">
        <v>167</v>
      </c>
      <c r="D192" s="94">
        <f>[3]มาจากราคาพาณิชย์No!B736</f>
        <v>8.65</v>
      </c>
      <c r="E192" s="100"/>
      <c r="F192" s="101"/>
    </row>
    <row r="193" spans="1:6" ht="25.5" customHeight="1" x14ac:dyDescent="0.5">
      <c r="A193" s="92">
        <v>185</v>
      </c>
      <c r="B193" s="98" t="s">
        <v>553</v>
      </c>
      <c r="C193" s="92" t="s">
        <v>318</v>
      </c>
      <c r="D193" s="94">
        <f>[3]มาจากราคาพาณิชย์No!B740</f>
        <v>10.050000000000001</v>
      </c>
      <c r="E193" s="100"/>
      <c r="F193" s="101"/>
    </row>
    <row r="194" spans="1:6" ht="25.5" customHeight="1" x14ac:dyDescent="0.5">
      <c r="A194" s="97">
        <v>186</v>
      </c>
      <c r="B194" s="98" t="s">
        <v>554</v>
      </c>
      <c r="C194" s="97" t="s">
        <v>318</v>
      </c>
      <c r="D194" s="94">
        <f>[3]มาจากราคาพาณิชย์No!B744</f>
        <v>2336.4499999999998</v>
      </c>
      <c r="E194" s="100"/>
      <c r="F194" s="101"/>
    </row>
    <row r="195" spans="1:6" ht="25.5" customHeight="1" x14ac:dyDescent="0.5">
      <c r="A195" s="92">
        <v>187</v>
      </c>
      <c r="B195" s="93" t="s">
        <v>555</v>
      </c>
      <c r="C195" s="92" t="s">
        <v>198</v>
      </c>
      <c r="D195" s="94">
        <f>[3]มาจากราคาพาณิชย์No!B748</f>
        <v>1962.62</v>
      </c>
      <c r="E195" s="95"/>
      <c r="F195" s="96"/>
    </row>
    <row r="196" spans="1:6" ht="25.5" customHeight="1" x14ac:dyDescent="0.5">
      <c r="A196" s="97">
        <v>188</v>
      </c>
      <c r="B196" s="98" t="s">
        <v>556</v>
      </c>
      <c r="C196" s="97" t="s">
        <v>198</v>
      </c>
      <c r="D196" s="94">
        <f>[3]มาจากราคาพาณิชย์No!B752</f>
        <v>149.53</v>
      </c>
      <c r="E196" s="100"/>
      <c r="F196" s="101"/>
    </row>
    <row r="197" spans="1:6" ht="25.5" customHeight="1" x14ac:dyDescent="0.5">
      <c r="A197" s="92">
        <v>189</v>
      </c>
      <c r="B197" s="93" t="s">
        <v>557</v>
      </c>
      <c r="C197" s="92" t="s">
        <v>198</v>
      </c>
      <c r="D197" s="94">
        <f>[3]มาจากราคาพาณิชย์No!B756</f>
        <v>124.3</v>
      </c>
      <c r="E197" s="95"/>
      <c r="F197" s="96"/>
    </row>
    <row r="198" spans="1:6" ht="25.5" customHeight="1" x14ac:dyDescent="0.5">
      <c r="A198" s="97">
        <v>190</v>
      </c>
      <c r="B198" s="98" t="s">
        <v>558</v>
      </c>
      <c r="C198" s="97" t="s">
        <v>45</v>
      </c>
      <c r="D198" s="94">
        <f>[3]มาจากราคาพาณิชย์No!B760</f>
        <v>240.19</v>
      </c>
      <c r="E198" s="100"/>
      <c r="F198" s="101"/>
    </row>
    <row r="199" spans="1:6" ht="25.5" customHeight="1" x14ac:dyDescent="0.5">
      <c r="A199" s="92">
        <v>191</v>
      </c>
      <c r="B199" s="93" t="s">
        <v>559</v>
      </c>
      <c r="C199" s="92" t="s">
        <v>45</v>
      </c>
      <c r="D199" s="94">
        <f>[3]มาจากราคาพาณิชย์No!B764</f>
        <v>259.35000000000002</v>
      </c>
      <c r="E199" s="100"/>
      <c r="F199" s="101"/>
    </row>
    <row r="200" spans="1:6" ht="25.5" customHeight="1" x14ac:dyDescent="0.5">
      <c r="A200" s="97">
        <v>192</v>
      </c>
      <c r="B200" s="98" t="s">
        <v>560</v>
      </c>
      <c r="C200" s="97" t="s">
        <v>307</v>
      </c>
      <c r="D200" s="94">
        <f>[3]มาจากราคาพาณิชย์No!B768</f>
        <v>105.61</v>
      </c>
      <c r="E200" s="100"/>
      <c r="F200" s="101"/>
    </row>
    <row r="201" spans="1:6" ht="25.5" customHeight="1" x14ac:dyDescent="0.5">
      <c r="A201" s="92">
        <v>193</v>
      </c>
      <c r="B201" s="93" t="s">
        <v>561</v>
      </c>
      <c r="C201" s="92" t="s">
        <v>21</v>
      </c>
      <c r="D201" s="94">
        <f>[3]มาจากราคาพาณิชย์No!B772</f>
        <v>142.06</v>
      </c>
      <c r="E201" s="95"/>
      <c r="F201" s="96"/>
    </row>
    <row r="202" spans="1:6" ht="25.5" customHeight="1" x14ac:dyDescent="0.5">
      <c r="A202" s="97">
        <v>194</v>
      </c>
      <c r="B202" s="98" t="s">
        <v>562</v>
      </c>
      <c r="C202" s="97" t="s">
        <v>21</v>
      </c>
      <c r="D202" s="94">
        <f>[3]มาจากราคาพาณิชย์No!B776</f>
        <v>261.68</v>
      </c>
      <c r="E202" s="100"/>
      <c r="F202" s="101"/>
    </row>
    <row r="203" spans="1:6" ht="25.5" customHeight="1" x14ac:dyDescent="0.5">
      <c r="A203" s="92">
        <v>195</v>
      </c>
      <c r="B203" s="93" t="s">
        <v>563</v>
      </c>
      <c r="C203" s="92" t="s">
        <v>21</v>
      </c>
      <c r="D203" s="94">
        <f>[3]มาจากราคาพาณิชย์No!B780</f>
        <v>177.57</v>
      </c>
      <c r="E203" s="95"/>
      <c r="F203" s="96"/>
    </row>
    <row r="204" spans="1:6" ht="25.5" customHeight="1" x14ac:dyDescent="0.5">
      <c r="A204" s="97">
        <v>196</v>
      </c>
      <c r="B204" s="98" t="s">
        <v>564</v>
      </c>
      <c r="C204" s="97" t="s">
        <v>198</v>
      </c>
      <c r="D204" s="94">
        <f>[3]มาจากราคาพาณิชย์No!B784</f>
        <v>140.19</v>
      </c>
      <c r="E204" s="100"/>
      <c r="F204" s="101"/>
    </row>
    <row r="205" spans="1:6" ht="25.5" customHeight="1" x14ac:dyDescent="0.5">
      <c r="A205" s="92">
        <v>197</v>
      </c>
      <c r="B205" s="93" t="s">
        <v>565</v>
      </c>
      <c r="C205" s="92" t="s">
        <v>198</v>
      </c>
      <c r="D205" s="94">
        <f>[3]มาจากราคาพาณิชย์No!B788</f>
        <v>186.92</v>
      </c>
      <c r="E205" s="100"/>
      <c r="F205" s="101"/>
    </row>
    <row r="206" spans="1:6" ht="25.5" customHeight="1" x14ac:dyDescent="0.5">
      <c r="A206" s="97">
        <v>198</v>
      </c>
      <c r="B206" s="98" t="s">
        <v>566</v>
      </c>
      <c r="C206" s="97" t="s">
        <v>198</v>
      </c>
      <c r="D206" s="94">
        <f>[3]มาจากราคาพาณิชย์No!B792</f>
        <v>9803.74</v>
      </c>
      <c r="E206" s="100"/>
      <c r="F206" s="101"/>
    </row>
    <row r="207" spans="1:6" ht="25.5" customHeight="1" x14ac:dyDescent="0.5">
      <c r="A207" s="92">
        <v>199</v>
      </c>
      <c r="B207" s="93" t="s">
        <v>567</v>
      </c>
      <c r="C207" s="92" t="s">
        <v>198</v>
      </c>
      <c r="D207" s="94">
        <f>[3]มาจากราคาพาณิชย์No!B796</f>
        <v>1635.51</v>
      </c>
      <c r="E207" s="95"/>
      <c r="F207" s="96"/>
    </row>
    <row r="208" spans="1:6" ht="25.5" customHeight="1" x14ac:dyDescent="0.5">
      <c r="A208" s="97">
        <v>200</v>
      </c>
      <c r="B208" s="98" t="s">
        <v>568</v>
      </c>
      <c r="C208" s="97" t="s">
        <v>198</v>
      </c>
      <c r="D208" s="94">
        <f>[3]มาจากราคาพาณิชย์No!B800</f>
        <v>2168.23</v>
      </c>
      <c r="E208" s="100"/>
      <c r="F208" s="101"/>
    </row>
    <row r="209" spans="1:6" ht="25.5" customHeight="1" x14ac:dyDescent="0.5">
      <c r="A209" s="92">
        <v>201</v>
      </c>
      <c r="B209" s="93" t="s">
        <v>569</v>
      </c>
      <c r="C209" s="92" t="s">
        <v>198</v>
      </c>
      <c r="D209" s="94">
        <f>[3]มาจากราคาพาณิชย์No!B804</f>
        <v>654.21</v>
      </c>
      <c r="E209" s="95"/>
      <c r="F209" s="96"/>
    </row>
    <row r="210" spans="1:6" ht="25.5" customHeight="1" x14ac:dyDescent="0.5">
      <c r="A210" s="97">
        <v>202</v>
      </c>
      <c r="B210" s="98" t="s">
        <v>570</v>
      </c>
      <c r="C210" s="97" t="s">
        <v>335</v>
      </c>
      <c r="D210" s="94">
        <f>[3]มาจากราคาพาณิชย์No!B808</f>
        <v>1121.5</v>
      </c>
      <c r="E210" s="100"/>
      <c r="F210" s="101"/>
    </row>
    <row r="211" spans="1:6" ht="25.5" customHeight="1" x14ac:dyDescent="0.5">
      <c r="A211" s="92">
        <v>203</v>
      </c>
      <c r="B211" s="93" t="s">
        <v>571</v>
      </c>
      <c r="C211" s="92" t="s">
        <v>264</v>
      </c>
      <c r="D211" s="94">
        <f>[3]มาจากราคาพาณิชย์No!B812</f>
        <v>700.93</v>
      </c>
      <c r="E211" s="100"/>
      <c r="F211" s="101"/>
    </row>
    <row r="212" spans="1:6" ht="25.5" customHeight="1" x14ac:dyDescent="0.5">
      <c r="A212" s="97">
        <v>204</v>
      </c>
      <c r="B212" s="98" t="s">
        <v>572</v>
      </c>
      <c r="C212" s="97" t="s">
        <v>264</v>
      </c>
      <c r="D212" s="94">
        <f>[3]มาจากราคาพาณิชย์No!B816</f>
        <v>1028.04</v>
      </c>
      <c r="E212" s="100"/>
      <c r="F212" s="101"/>
    </row>
    <row r="213" spans="1:6" ht="25.5" customHeight="1" x14ac:dyDescent="0.5">
      <c r="A213" s="92">
        <v>205</v>
      </c>
      <c r="B213" s="93" t="s">
        <v>573</v>
      </c>
      <c r="C213" s="92" t="s">
        <v>264</v>
      </c>
      <c r="D213" s="94">
        <f>[3]มาจากราคาพาณิชย์No!B820</f>
        <v>34.11</v>
      </c>
      <c r="E213" s="95"/>
      <c r="F213" s="96"/>
    </row>
    <row r="214" spans="1:6" ht="25.5" customHeight="1" x14ac:dyDescent="0.5">
      <c r="A214" s="97">
        <v>206</v>
      </c>
      <c r="B214" s="98" t="s">
        <v>574</v>
      </c>
      <c r="C214" s="97" t="s">
        <v>264</v>
      </c>
      <c r="D214" s="94">
        <f>[3]มาจากราคาพาณิชย์No!B824</f>
        <v>34.11</v>
      </c>
      <c r="E214" s="100"/>
      <c r="F214" s="101"/>
    </row>
    <row r="215" spans="1:6" ht="25.5" customHeight="1" x14ac:dyDescent="0.5">
      <c r="A215" s="92">
        <v>207</v>
      </c>
      <c r="B215" s="93" t="s">
        <v>575</v>
      </c>
      <c r="C215" s="92" t="s">
        <v>264</v>
      </c>
      <c r="D215" s="94">
        <f>[3]มาจากราคาพาณิชย์No!B828</f>
        <v>83.18</v>
      </c>
      <c r="E215" s="95"/>
      <c r="F215" s="96"/>
    </row>
    <row r="216" spans="1:6" ht="25.5" customHeight="1" x14ac:dyDescent="0.5">
      <c r="A216" s="97">
        <v>208</v>
      </c>
      <c r="B216" s="98" t="s">
        <v>576</v>
      </c>
      <c r="C216" s="97" t="s">
        <v>264</v>
      </c>
      <c r="D216" s="94">
        <f>[3]มาจากราคาพาณิชย์No!B832</f>
        <v>107.48</v>
      </c>
      <c r="E216" s="100"/>
      <c r="F216" s="101"/>
    </row>
    <row r="217" spans="1:6" ht="25.5" customHeight="1" x14ac:dyDescent="0.5">
      <c r="A217" s="92">
        <v>209</v>
      </c>
      <c r="B217" s="93" t="s">
        <v>577</v>
      </c>
      <c r="C217" s="92" t="s">
        <v>198</v>
      </c>
      <c r="D217" s="94">
        <f>[3]มาจากราคาพาณิชย์No!B836</f>
        <v>15.42</v>
      </c>
      <c r="E217" s="100"/>
      <c r="F217" s="101"/>
    </row>
    <row r="218" spans="1:6" ht="25.5" customHeight="1" x14ac:dyDescent="0.5">
      <c r="A218" s="97">
        <v>210</v>
      </c>
      <c r="B218" s="98" t="s">
        <v>578</v>
      </c>
      <c r="C218" s="97" t="s">
        <v>198</v>
      </c>
      <c r="D218" s="94">
        <f>[3]มาจากราคาพาณิชย์No!B840</f>
        <v>48.29</v>
      </c>
      <c r="E218" s="100"/>
      <c r="F218" s="101"/>
    </row>
    <row r="219" spans="1:6" ht="25.5" customHeight="1" x14ac:dyDescent="0.5">
      <c r="A219" s="92">
        <v>211</v>
      </c>
      <c r="B219" s="93" t="s">
        <v>579</v>
      </c>
      <c r="C219" s="92" t="s">
        <v>198</v>
      </c>
      <c r="D219" s="94">
        <f>[3]มาจากราคาพาณิชย์No!B844</f>
        <v>46.73</v>
      </c>
      <c r="E219" s="95"/>
      <c r="F219" s="96"/>
    </row>
    <row r="220" spans="1:6" ht="25.5" customHeight="1" x14ac:dyDescent="0.5">
      <c r="A220" s="97">
        <v>212</v>
      </c>
      <c r="B220" s="98" t="s">
        <v>580</v>
      </c>
      <c r="C220" s="97" t="s">
        <v>198</v>
      </c>
      <c r="D220" s="94">
        <f>[3]มาจากราคาพาณิชย์No!B848</f>
        <v>26.17</v>
      </c>
      <c r="E220" s="100"/>
      <c r="F220" s="101"/>
    </row>
    <row r="221" spans="1:6" ht="25.5" customHeight="1" x14ac:dyDescent="0.5">
      <c r="A221" s="92">
        <v>213</v>
      </c>
      <c r="B221" s="93" t="s">
        <v>581</v>
      </c>
      <c r="C221" s="92" t="s">
        <v>198</v>
      </c>
      <c r="D221" s="94">
        <f>[3]มาจากราคาพาณิชย์No!B852</f>
        <v>23.36</v>
      </c>
      <c r="E221" s="95"/>
      <c r="F221" s="96"/>
    </row>
    <row r="222" spans="1:6" ht="25.5" customHeight="1" x14ac:dyDescent="0.5">
      <c r="A222" s="97">
        <v>214</v>
      </c>
      <c r="B222" s="98" t="s">
        <v>582</v>
      </c>
      <c r="C222" s="97" t="s">
        <v>348</v>
      </c>
      <c r="D222" s="94">
        <f>[3]มาจากราคาพาณิชย์No!B856</f>
        <v>109.82</v>
      </c>
      <c r="E222" s="100"/>
      <c r="F222" s="101"/>
    </row>
    <row r="223" spans="1:6" ht="25.5" customHeight="1" x14ac:dyDescent="0.5">
      <c r="A223" s="92">
        <v>215</v>
      </c>
      <c r="B223" s="93" t="s">
        <v>583</v>
      </c>
      <c r="C223" s="92" t="s">
        <v>348</v>
      </c>
      <c r="D223" s="94">
        <f>[3]มาจากราคาพาณิชย์No!B860</f>
        <v>1672.9</v>
      </c>
      <c r="E223" s="95"/>
      <c r="F223" s="96"/>
    </row>
    <row r="224" spans="1:6" ht="25.5" customHeight="1" x14ac:dyDescent="0.5">
      <c r="A224" s="97">
        <v>216</v>
      </c>
      <c r="B224" s="98" t="s">
        <v>584</v>
      </c>
      <c r="C224" s="97" t="s">
        <v>351</v>
      </c>
      <c r="D224" s="94">
        <f>[3]มาจากราคาพาณิชย์No!B864</f>
        <v>2242.9899999999998</v>
      </c>
      <c r="E224" s="100"/>
      <c r="F224" s="101"/>
    </row>
    <row r="225" spans="1:6" ht="25.5" customHeight="1" x14ac:dyDescent="0.5">
      <c r="A225" s="92">
        <v>217</v>
      </c>
      <c r="B225" s="93" t="s">
        <v>585</v>
      </c>
      <c r="C225" s="92" t="s">
        <v>351</v>
      </c>
      <c r="D225" s="94">
        <f>[3]มาจากราคาพาณิชย์No!B868</f>
        <v>822.43</v>
      </c>
      <c r="E225" s="100"/>
      <c r="F225" s="101"/>
    </row>
    <row r="226" spans="1:6" ht="25.5" customHeight="1" x14ac:dyDescent="0.5">
      <c r="A226" s="97">
        <v>218</v>
      </c>
      <c r="B226" s="98" t="s">
        <v>586</v>
      </c>
      <c r="C226" s="97" t="s">
        <v>351</v>
      </c>
      <c r="D226" s="94">
        <f>[3]มาจากราคาพาณิชย์No!B872</f>
        <v>1868.22</v>
      </c>
      <c r="E226" s="100"/>
      <c r="F226" s="101"/>
    </row>
    <row r="227" spans="1:6" ht="25.5" customHeight="1" x14ac:dyDescent="0.5">
      <c r="A227" s="92">
        <v>219</v>
      </c>
      <c r="B227" s="93" t="s">
        <v>587</v>
      </c>
      <c r="C227" s="92" t="s">
        <v>355</v>
      </c>
      <c r="D227" s="94">
        <f>[3]มาจากราคาพาณิชย์No!B876</f>
        <v>466.36</v>
      </c>
      <c r="E227" s="95"/>
      <c r="F227" s="96"/>
    </row>
    <row r="228" spans="1:6" ht="25.5" customHeight="1" x14ac:dyDescent="0.5">
      <c r="A228" s="97">
        <v>220</v>
      </c>
      <c r="B228" s="98" t="s">
        <v>588</v>
      </c>
      <c r="C228" s="97" t="s">
        <v>357</v>
      </c>
      <c r="D228" s="94">
        <f>[3]มาจากราคาพาณิชย์No!B880</f>
        <v>425.23</v>
      </c>
      <c r="E228" s="100"/>
      <c r="F228" s="101"/>
    </row>
    <row r="229" spans="1:6" ht="25.5" customHeight="1" x14ac:dyDescent="0.5">
      <c r="A229" s="92">
        <v>221</v>
      </c>
      <c r="B229" s="93" t="s">
        <v>589</v>
      </c>
      <c r="C229" s="92" t="s">
        <v>355</v>
      </c>
      <c r="D229" s="94">
        <f>[3]มาจากราคาพาณิชย์No!B884</f>
        <v>514.02</v>
      </c>
      <c r="E229" s="95"/>
      <c r="F229" s="96"/>
    </row>
    <row r="230" spans="1:6" ht="25.5" customHeight="1" x14ac:dyDescent="0.5">
      <c r="A230" s="97">
        <v>222</v>
      </c>
      <c r="B230" s="98" t="s">
        <v>590</v>
      </c>
      <c r="C230" s="97" t="s">
        <v>355</v>
      </c>
      <c r="D230" s="94">
        <f>[3]มาจากราคาพาณิชย์No!B888</f>
        <v>466.36</v>
      </c>
      <c r="E230" s="100"/>
      <c r="F230" s="101"/>
    </row>
    <row r="231" spans="1:6" s="303" customFormat="1" ht="25.5" customHeight="1" x14ac:dyDescent="0.55000000000000004">
      <c r="A231" s="92">
        <v>223</v>
      </c>
      <c r="B231" s="98" t="s">
        <v>591</v>
      </c>
      <c r="C231" s="92" t="s">
        <v>355</v>
      </c>
      <c r="D231" s="94">
        <f>[3]มาจากราคาพาณิชย์No!B892</f>
        <v>518.69000000000005</v>
      </c>
      <c r="E231" s="100"/>
      <c r="F231" s="101"/>
    </row>
    <row r="232" spans="1:6" s="303" customFormat="1" ht="25.5" customHeight="1" x14ac:dyDescent="0.55000000000000004"/>
    <row r="233" spans="1:6" s="303" customFormat="1" ht="25.5" customHeight="1" x14ac:dyDescent="0.55000000000000004">
      <c r="A233" s="438" t="s">
        <v>592</v>
      </c>
      <c r="B233" s="438"/>
      <c r="C233" s="438"/>
      <c r="D233" s="438"/>
      <c r="E233" s="438"/>
      <c r="F233" s="438"/>
    </row>
    <row r="234" spans="1:6" s="303" customFormat="1" ht="25.5" customHeight="1" x14ac:dyDescent="0.55000000000000004">
      <c r="A234" s="312" t="s">
        <v>368</v>
      </c>
      <c r="B234" s="312" t="s">
        <v>0</v>
      </c>
      <c r="C234" s="312" t="s">
        <v>2</v>
      </c>
      <c r="D234" s="313" t="str">
        <f>D8</f>
        <v>มกราคม</v>
      </c>
      <c r="E234" s="439" t="s">
        <v>41</v>
      </c>
      <c r="F234" s="440"/>
    </row>
    <row r="235" spans="1:6" s="303" customFormat="1" ht="25.5" customHeight="1" x14ac:dyDescent="0.55000000000000004">
      <c r="A235" s="102">
        <v>1</v>
      </c>
      <c r="B235" s="171" t="s">
        <v>593</v>
      </c>
      <c r="C235" s="102" t="s">
        <v>21</v>
      </c>
      <c r="D235" s="172">
        <v>265</v>
      </c>
      <c r="E235" s="441" t="s">
        <v>594</v>
      </c>
      <c r="F235" s="441"/>
    </row>
    <row r="236" spans="1:6" s="303" customFormat="1" ht="25.5" customHeight="1" x14ac:dyDescent="0.55000000000000004">
      <c r="A236" s="102">
        <v>2</v>
      </c>
      <c r="B236" s="171" t="s">
        <v>595</v>
      </c>
      <c r="C236" s="102" t="s">
        <v>21</v>
      </c>
      <c r="D236" s="172">
        <v>235</v>
      </c>
      <c r="E236" s="441" t="s">
        <v>594</v>
      </c>
      <c r="F236" s="441"/>
    </row>
    <row r="237" spans="1:6" s="303" customFormat="1" ht="25.5" customHeight="1" x14ac:dyDescent="0.55000000000000004">
      <c r="A237" s="102">
        <v>3</v>
      </c>
      <c r="B237" s="171" t="s">
        <v>596</v>
      </c>
      <c r="C237" s="102" t="s">
        <v>47</v>
      </c>
      <c r="D237" s="172">
        <v>10</v>
      </c>
      <c r="E237" s="441" t="s">
        <v>597</v>
      </c>
      <c r="F237" s="441"/>
    </row>
    <row r="238" spans="1:6" s="303" customFormat="1" ht="25.5" customHeight="1" x14ac:dyDescent="0.55000000000000004">
      <c r="A238" s="102">
        <v>4</v>
      </c>
      <c r="B238" s="171" t="s">
        <v>598</v>
      </c>
      <c r="C238" s="102" t="s">
        <v>4</v>
      </c>
      <c r="D238" s="172">
        <v>50</v>
      </c>
      <c r="E238" s="441" t="s">
        <v>597</v>
      </c>
      <c r="F238" s="441"/>
    </row>
    <row r="239" spans="1:6" s="303" customFormat="1" ht="25.5" customHeight="1" x14ac:dyDescent="0.55000000000000004">
      <c r="A239" s="102">
        <v>5</v>
      </c>
      <c r="B239" s="171" t="s">
        <v>722</v>
      </c>
      <c r="C239" s="102" t="s">
        <v>21</v>
      </c>
      <c r="D239" s="172">
        <f>D197</f>
        <v>124.3</v>
      </c>
      <c r="E239" s="441" t="s">
        <v>723</v>
      </c>
      <c r="F239" s="441"/>
    </row>
    <row r="240" spans="1:6" s="303" customFormat="1" ht="25.5" customHeight="1" x14ac:dyDescent="0.55000000000000004">
      <c r="A240" s="102">
        <v>6</v>
      </c>
      <c r="B240" s="171" t="s">
        <v>724</v>
      </c>
      <c r="C240" s="102" t="s">
        <v>21</v>
      </c>
      <c r="D240" s="172">
        <f>[3]ราคาพาณิชและสืบ!D11</f>
        <v>2018.69</v>
      </c>
      <c r="E240" s="441" t="s">
        <v>725</v>
      </c>
      <c r="F240" s="441"/>
    </row>
    <row r="241" spans="1:9" s="303" customFormat="1" ht="24" x14ac:dyDescent="0.55000000000000004">
      <c r="A241" s="102">
        <v>10</v>
      </c>
      <c r="B241" s="219" t="s">
        <v>726</v>
      </c>
      <c r="C241" s="102" t="s">
        <v>21</v>
      </c>
      <c r="D241" s="314">
        <v>1470</v>
      </c>
      <c r="E241" s="345" t="s">
        <v>597</v>
      </c>
      <c r="F241" s="346"/>
      <c r="G241" s="347" t="s">
        <v>770</v>
      </c>
      <c r="H241" s="347"/>
      <c r="I241" s="347"/>
    </row>
    <row r="242" spans="1:9" s="303" customFormat="1" ht="24" x14ac:dyDescent="0.55000000000000004">
      <c r="A242" s="102">
        <v>11</v>
      </c>
      <c r="B242" s="219" t="s">
        <v>726</v>
      </c>
      <c r="C242" s="102" t="s">
        <v>21</v>
      </c>
      <c r="D242" s="314">
        <v>1860</v>
      </c>
      <c r="E242" s="345" t="s">
        <v>771</v>
      </c>
      <c r="F242" s="346"/>
      <c r="G242" s="347" t="s">
        <v>718</v>
      </c>
      <c r="H242" s="347"/>
      <c r="I242" s="347"/>
    </row>
    <row r="243" spans="1:9" s="303" customFormat="1" ht="24" x14ac:dyDescent="0.55000000000000004">
      <c r="A243" s="102">
        <v>12</v>
      </c>
      <c r="B243" s="219" t="s">
        <v>726</v>
      </c>
      <c r="C243" s="102" t="s">
        <v>21</v>
      </c>
      <c r="D243" s="314">
        <v>1580</v>
      </c>
      <c r="E243" s="345" t="s">
        <v>772</v>
      </c>
      <c r="F243" s="346"/>
      <c r="G243" s="347" t="s">
        <v>719</v>
      </c>
      <c r="H243" s="347"/>
      <c r="I243" s="347"/>
    </row>
    <row r="244" spans="1:9" s="303" customFormat="1" ht="24" x14ac:dyDescent="0.55000000000000004">
      <c r="A244" s="102">
        <v>12</v>
      </c>
      <c r="B244" s="219" t="s">
        <v>727</v>
      </c>
      <c r="C244" s="102" t="s">
        <v>21</v>
      </c>
      <c r="D244" s="314">
        <v>1636.67</v>
      </c>
      <c r="E244" s="345" t="s">
        <v>773</v>
      </c>
      <c r="F244" s="346"/>
      <c r="G244" s="347" t="s">
        <v>720</v>
      </c>
      <c r="H244" s="347"/>
      <c r="I244" s="347"/>
    </row>
    <row r="245" spans="1:9" s="315" customFormat="1" x14ac:dyDescent="0.5"/>
    <row r="246" spans="1:9" s="315" customFormat="1" x14ac:dyDescent="0.5"/>
    <row r="247" spans="1:9" s="315" customFormat="1" x14ac:dyDescent="0.5"/>
    <row r="248" spans="1:9" s="315" customFormat="1" x14ac:dyDescent="0.5">
      <c r="E248" s="430" t="s">
        <v>597</v>
      </c>
      <c r="F248" s="431"/>
    </row>
    <row r="249" spans="1:9" s="315" customFormat="1" x14ac:dyDescent="0.5">
      <c r="E249" s="430" t="s">
        <v>729</v>
      </c>
      <c r="F249" s="431"/>
    </row>
    <row r="250" spans="1:9" x14ac:dyDescent="0.5">
      <c r="E250" s="430" t="s">
        <v>730</v>
      </c>
      <c r="F250" s="431"/>
    </row>
    <row r="251" spans="1:9" x14ac:dyDescent="0.5">
      <c r="E251" s="430" t="s">
        <v>728</v>
      </c>
      <c r="F251" s="431"/>
    </row>
  </sheetData>
  <mergeCells count="15">
    <mergeCell ref="E248:F248"/>
    <mergeCell ref="E249:F249"/>
    <mergeCell ref="E250:F250"/>
    <mergeCell ref="E251:F251"/>
    <mergeCell ref="A1:F1"/>
    <mergeCell ref="A6:F6"/>
    <mergeCell ref="E8:F8"/>
    <mergeCell ref="A233:F233"/>
    <mergeCell ref="E234:F234"/>
    <mergeCell ref="E240:F240"/>
    <mergeCell ref="E235:F235"/>
    <mergeCell ref="E236:F236"/>
    <mergeCell ref="E237:F237"/>
    <mergeCell ref="E238:F238"/>
    <mergeCell ref="E239:F239"/>
  </mergeCells>
  <hyperlinks>
    <hyperlink ref="A4" r:id="rId1" display="http://www.indexpr.moc.go.th/PRICE_PRESENT/Table_month_regionCsi.asp?Province_code=63&amp;list_year=2562&amp;list_month=05&amp;unit_code1=unit_code_N&amp;table_name=csi_price_north_web_avg&amp;unit_code1=unit_code_N&amp;nowpage="/>
  </hyperlinks>
  <pageMargins left="0.7" right="0.7" top="0.75" bottom="0.75" header="0.3" footer="0.3"/>
  <pageSetup scale="73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topLeftCell="A446" workbookViewId="0">
      <selection activeCell="P455" sqref="P455"/>
    </sheetView>
  </sheetViews>
  <sheetFormatPr defaultColWidth="9.140625" defaultRowHeight="27.75" x14ac:dyDescent="0.65"/>
  <cols>
    <col min="1" max="1" width="11.42578125" style="173" bestFit="1" customWidth="1"/>
    <col min="2" max="3" width="9.140625" style="173" customWidth="1"/>
    <col min="4" max="16384" width="9.140625" style="173"/>
  </cols>
  <sheetData>
    <row r="1" spans="1:3" x14ac:dyDescent="0.65">
      <c r="A1" s="173">
        <v>1</v>
      </c>
    </row>
    <row r="2" spans="1:3" x14ac:dyDescent="0.65">
      <c r="A2" s="173" t="s">
        <v>125</v>
      </c>
    </row>
    <row r="3" spans="1:3" x14ac:dyDescent="0.65">
      <c r="A3" s="173" t="s">
        <v>21</v>
      </c>
    </row>
    <row r="4" spans="1:3" x14ac:dyDescent="0.65">
      <c r="A4" s="174">
        <v>1803.74</v>
      </c>
      <c r="B4" s="174"/>
      <c r="C4" s="173" t="s">
        <v>126</v>
      </c>
    </row>
    <row r="5" spans="1:3" x14ac:dyDescent="0.65">
      <c r="A5" s="173">
        <v>2</v>
      </c>
    </row>
    <row r="6" spans="1:3" x14ac:dyDescent="0.65">
      <c r="A6" s="173" t="s">
        <v>127</v>
      </c>
    </row>
    <row r="7" spans="1:3" x14ac:dyDescent="0.65">
      <c r="A7" s="173" t="s">
        <v>21</v>
      </c>
    </row>
    <row r="8" spans="1:3" x14ac:dyDescent="0.65">
      <c r="A8" s="174">
        <v>1841.12</v>
      </c>
      <c r="B8" s="174"/>
      <c r="C8" s="173" t="s">
        <v>126</v>
      </c>
    </row>
    <row r="9" spans="1:3" x14ac:dyDescent="0.65">
      <c r="A9" s="173">
        <v>3</v>
      </c>
    </row>
    <row r="10" spans="1:3" x14ac:dyDescent="0.65">
      <c r="A10" s="173" t="s">
        <v>128</v>
      </c>
    </row>
    <row r="11" spans="1:3" x14ac:dyDescent="0.65">
      <c r="A11" s="173" t="s">
        <v>21</v>
      </c>
    </row>
    <row r="12" spans="1:3" x14ac:dyDescent="0.65">
      <c r="A12" s="174">
        <v>1878.5</v>
      </c>
      <c r="B12" s="174"/>
      <c r="C12" s="173" t="s">
        <v>126</v>
      </c>
    </row>
    <row r="13" spans="1:3" x14ac:dyDescent="0.65">
      <c r="A13" s="173">
        <v>4</v>
      </c>
    </row>
    <row r="14" spans="1:3" x14ac:dyDescent="0.65">
      <c r="A14" s="173" t="s">
        <v>129</v>
      </c>
    </row>
    <row r="15" spans="1:3" x14ac:dyDescent="0.65">
      <c r="A15" s="173" t="s">
        <v>21</v>
      </c>
    </row>
    <row r="16" spans="1:3" x14ac:dyDescent="0.65">
      <c r="A16" s="174">
        <v>1915.89</v>
      </c>
      <c r="B16" s="174"/>
      <c r="C16" s="173" t="s">
        <v>126</v>
      </c>
    </row>
    <row r="17" spans="1:3" x14ac:dyDescent="0.65">
      <c r="A17" s="173">
        <v>5</v>
      </c>
    </row>
    <row r="18" spans="1:3" x14ac:dyDescent="0.65">
      <c r="A18" s="173" t="s">
        <v>130</v>
      </c>
    </row>
    <row r="19" spans="1:3" x14ac:dyDescent="0.65">
      <c r="A19" s="173" t="s">
        <v>21</v>
      </c>
    </row>
    <row r="20" spans="1:3" x14ac:dyDescent="0.65">
      <c r="A20" s="174">
        <v>1990.65</v>
      </c>
      <c r="B20" s="174"/>
      <c r="C20" s="173" t="s">
        <v>126</v>
      </c>
    </row>
    <row r="21" spans="1:3" x14ac:dyDescent="0.65">
      <c r="A21" s="173">
        <v>6</v>
      </c>
    </row>
    <row r="22" spans="1:3" x14ac:dyDescent="0.65">
      <c r="A22" s="173" t="s">
        <v>131</v>
      </c>
    </row>
    <row r="23" spans="1:3" x14ac:dyDescent="0.65">
      <c r="A23" s="173" t="s">
        <v>21</v>
      </c>
    </row>
    <row r="24" spans="1:3" x14ac:dyDescent="0.65">
      <c r="A24" s="174">
        <v>2037.38</v>
      </c>
      <c r="B24" s="174"/>
      <c r="C24" s="173" t="s">
        <v>126</v>
      </c>
    </row>
    <row r="25" spans="1:3" x14ac:dyDescent="0.65">
      <c r="A25" s="173">
        <v>7</v>
      </c>
    </row>
    <row r="26" spans="1:3" x14ac:dyDescent="0.65">
      <c r="A26" s="173" t="s">
        <v>132</v>
      </c>
    </row>
    <row r="27" spans="1:3" x14ac:dyDescent="0.65">
      <c r="A27" s="173" t="s">
        <v>21</v>
      </c>
    </row>
    <row r="28" spans="1:3" x14ac:dyDescent="0.65">
      <c r="A28" s="174">
        <v>2093.46</v>
      </c>
      <c r="B28" s="174"/>
      <c r="C28" s="173" t="s">
        <v>126</v>
      </c>
    </row>
    <row r="29" spans="1:3" x14ac:dyDescent="0.65">
      <c r="A29" s="173">
        <v>8</v>
      </c>
    </row>
    <row r="30" spans="1:3" x14ac:dyDescent="0.65">
      <c r="A30" s="173" t="s">
        <v>133</v>
      </c>
    </row>
    <row r="31" spans="1:3" x14ac:dyDescent="0.65">
      <c r="A31" s="173" t="s">
        <v>21</v>
      </c>
    </row>
    <row r="32" spans="1:3" x14ac:dyDescent="0.65">
      <c r="A32" s="174">
        <v>2158.88</v>
      </c>
      <c r="B32" s="174"/>
      <c r="C32" s="173" t="s">
        <v>126</v>
      </c>
    </row>
    <row r="33" spans="1:3" x14ac:dyDescent="0.65">
      <c r="A33" s="173">
        <v>9</v>
      </c>
    </row>
    <row r="34" spans="1:3" x14ac:dyDescent="0.65">
      <c r="A34" s="173" t="s">
        <v>134</v>
      </c>
    </row>
    <row r="35" spans="1:3" x14ac:dyDescent="0.65">
      <c r="A35" s="173" t="s">
        <v>21</v>
      </c>
    </row>
    <row r="36" spans="1:3" x14ac:dyDescent="0.65">
      <c r="A36" s="174">
        <v>1336.45</v>
      </c>
      <c r="B36" s="174"/>
      <c r="C36" s="173" t="s">
        <v>126</v>
      </c>
    </row>
    <row r="37" spans="1:3" x14ac:dyDescent="0.65">
      <c r="A37" s="173">
        <v>10</v>
      </c>
    </row>
    <row r="38" spans="1:3" x14ac:dyDescent="0.65">
      <c r="A38" s="173" t="s">
        <v>135</v>
      </c>
    </row>
    <row r="39" spans="1:3" x14ac:dyDescent="0.65">
      <c r="A39" s="173" t="s">
        <v>21</v>
      </c>
    </row>
    <row r="40" spans="1:3" x14ac:dyDescent="0.65">
      <c r="A40" s="174">
        <v>1373.83</v>
      </c>
      <c r="B40" s="174"/>
      <c r="C40" s="173" t="s">
        <v>126</v>
      </c>
    </row>
    <row r="41" spans="1:3" x14ac:dyDescent="0.65">
      <c r="A41" s="173">
        <v>11</v>
      </c>
    </row>
    <row r="42" spans="1:3" x14ac:dyDescent="0.65">
      <c r="A42" s="173" t="s">
        <v>136</v>
      </c>
    </row>
    <row r="43" spans="1:3" x14ac:dyDescent="0.65">
      <c r="A43" s="173" t="s">
        <v>21</v>
      </c>
    </row>
    <row r="44" spans="1:3" x14ac:dyDescent="0.65">
      <c r="A44" s="174">
        <v>1401.87</v>
      </c>
      <c r="B44" s="174"/>
      <c r="C44" s="173" t="s">
        <v>126</v>
      </c>
    </row>
    <row r="45" spans="1:3" x14ac:dyDescent="0.65">
      <c r="A45" s="173">
        <v>12</v>
      </c>
    </row>
    <row r="46" spans="1:3" x14ac:dyDescent="0.65">
      <c r="A46" s="173" t="s">
        <v>137</v>
      </c>
    </row>
    <row r="47" spans="1:3" x14ac:dyDescent="0.65">
      <c r="A47" s="173" t="s">
        <v>21</v>
      </c>
    </row>
    <row r="48" spans="1:3" x14ac:dyDescent="0.65">
      <c r="A48" s="174">
        <v>1448.6</v>
      </c>
      <c r="B48" s="174"/>
      <c r="C48" s="173" t="s">
        <v>126</v>
      </c>
    </row>
    <row r="49" spans="1:3" x14ac:dyDescent="0.65">
      <c r="A49" s="173">
        <v>13</v>
      </c>
    </row>
    <row r="50" spans="1:3" x14ac:dyDescent="0.65">
      <c r="A50" s="173" t="s">
        <v>138</v>
      </c>
    </row>
    <row r="51" spans="1:3" x14ac:dyDescent="0.65">
      <c r="A51" s="173" t="s">
        <v>21</v>
      </c>
    </row>
    <row r="52" spans="1:3" x14ac:dyDescent="0.65">
      <c r="A52" s="174">
        <v>1504.67</v>
      </c>
      <c r="B52" s="174"/>
      <c r="C52" s="173" t="s">
        <v>126</v>
      </c>
    </row>
    <row r="53" spans="1:3" x14ac:dyDescent="0.65">
      <c r="A53" s="173">
        <v>14</v>
      </c>
    </row>
    <row r="54" spans="1:3" x14ac:dyDescent="0.65">
      <c r="A54" s="173" t="s">
        <v>139</v>
      </c>
    </row>
    <row r="55" spans="1:3" x14ac:dyDescent="0.65">
      <c r="A55" s="173" t="s">
        <v>21</v>
      </c>
    </row>
    <row r="56" spans="1:3" x14ac:dyDescent="0.65">
      <c r="A56" s="174">
        <v>1560.75</v>
      </c>
      <c r="B56" s="174"/>
      <c r="C56" s="173" t="s">
        <v>126</v>
      </c>
    </row>
    <row r="57" spans="1:3" x14ac:dyDescent="0.65">
      <c r="A57" s="173">
        <v>15</v>
      </c>
    </row>
    <row r="58" spans="1:3" x14ac:dyDescent="0.65">
      <c r="A58" s="173" t="s">
        <v>140</v>
      </c>
    </row>
    <row r="59" spans="1:3" x14ac:dyDescent="0.65">
      <c r="A59" s="173" t="s">
        <v>21</v>
      </c>
    </row>
    <row r="60" spans="1:3" x14ac:dyDescent="0.65">
      <c r="A60" s="174">
        <v>1616.82</v>
      </c>
      <c r="B60" s="174"/>
      <c r="C60" s="173" t="s">
        <v>126</v>
      </c>
    </row>
    <row r="61" spans="1:3" x14ac:dyDescent="0.65">
      <c r="A61" s="173">
        <v>16</v>
      </c>
    </row>
    <row r="62" spans="1:3" x14ac:dyDescent="0.65">
      <c r="A62" s="173" t="s">
        <v>141</v>
      </c>
    </row>
    <row r="63" spans="1:3" x14ac:dyDescent="0.65">
      <c r="A63" s="173" t="s">
        <v>142</v>
      </c>
    </row>
    <row r="64" spans="1:3" x14ac:dyDescent="0.65">
      <c r="A64" s="173">
        <v>9.35</v>
      </c>
      <c r="C64" s="173" t="s">
        <v>126</v>
      </c>
    </row>
    <row r="65" spans="1:3" x14ac:dyDescent="0.65">
      <c r="A65" s="173">
        <v>17</v>
      </c>
    </row>
    <row r="66" spans="1:3" x14ac:dyDescent="0.65">
      <c r="A66" s="173" t="s">
        <v>143</v>
      </c>
    </row>
    <row r="67" spans="1:3" x14ac:dyDescent="0.65">
      <c r="A67" s="173" t="s">
        <v>142</v>
      </c>
    </row>
    <row r="68" spans="1:3" x14ac:dyDescent="0.65">
      <c r="A68" s="173">
        <v>14.02</v>
      </c>
      <c r="C68" s="173" t="s">
        <v>126</v>
      </c>
    </row>
    <row r="69" spans="1:3" x14ac:dyDescent="0.65">
      <c r="A69" s="173">
        <v>18</v>
      </c>
    </row>
    <row r="70" spans="1:3" x14ac:dyDescent="0.65">
      <c r="A70" s="173" t="s">
        <v>144</v>
      </c>
    </row>
    <row r="71" spans="1:3" x14ac:dyDescent="0.65">
      <c r="A71" s="173" t="s">
        <v>142</v>
      </c>
    </row>
    <row r="72" spans="1:3" x14ac:dyDescent="0.65">
      <c r="A72" s="173">
        <v>9.35</v>
      </c>
      <c r="C72" s="173" t="s">
        <v>126</v>
      </c>
    </row>
    <row r="73" spans="1:3" x14ac:dyDescent="0.65">
      <c r="A73" s="173">
        <v>19</v>
      </c>
    </row>
    <row r="74" spans="1:3" x14ac:dyDescent="0.65">
      <c r="A74" s="173" t="s">
        <v>145</v>
      </c>
    </row>
    <row r="75" spans="1:3" x14ac:dyDescent="0.65">
      <c r="A75" s="173" t="s">
        <v>142</v>
      </c>
    </row>
    <row r="76" spans="1:3" x14ac:dyDescent="0.65">
      <c r="A76" s="173">
        <v>2.34</v>
      </c>
      <c r="C76" s="173" t="s">
        <v>126</v>
      </c>
    </row>
    <row r="77" spans="1:3" x14ac:dyDescent="0.65">
      <c r="A77" s="173">
        <v>20</v>
      </c>
    </row>
    <row r="78" spans="1:3" x14ac:dyDescent="0.65">
      <c r="A78" s="173" t="s">
        <v>146</v>
      </c>
    </row>
    <row r="79" spans="1:3" x14ac:dyDescent="0.65">
      <c r="A79" s="173" t="s">
        <v>142</v>
      </c>
    </row>
    <row r="80" spans="1:3" x14ac:dyDescent="0.65">
      <c r="A80" s="173">
        <v>0.84</v>
      </c>
      <c r="C80" s="173" t="s">
        <v>126</v>
      </c>
    </row>
    <row r="81" spans="1:3" x14ac:dyDescent="0.65">
      <c r="A81" s="173">
        <v>21</v>
      </c>
    </row>
    <row r="82" spans="1:3" x14ac:dyDescent="0.65">
      <c r="A82" s="173" t="s">
        <v>147</v>
      </c>
    </row>
    <row r="83" spans="1:3" x14ac:dyDescent="0.65">
      <c r="A83" s="173" t="s">
        <v>148</v>
      </c>
    </row>
    <row r="84" spans="1:3" x14ac:dyDescent="0.65">
      <c r="A84" s="174">
        <v>2056.0700000000002</v>
      </c>
      <c r="B84" s="174"/>
      <c r="C84" s="173" t="s">
        <v>126</v>
      </c>
    </row>
    <row r="85" spans="1:3" x14ac:dyDescent="0.65">
      <c r="A85" s="173">
        <v>22</v>
      </c>
    </row>
    <row r="86" spans="1:3" x14ac:dyDescent="0.65">
      <c r="A86" s="173" t="s">
        <v>149</v>
      </c>
    </row>
    <row r="87" spans="1:3" x14ac:dyDescent="0.65">
      <c r="A87" s="173" t="s">
        <v>148</v>
      </c>
    </row>
    <row r="88" spans="1:3" x14ac:dyDescent="0.65">
      <c r="A88" s="174">
        <v>3177.57</v>
      </c>
      <c r="B88" s="174"/>
      <c r="C88" s="173" t="s">
        <v>126</v>
      </c>
    </row>
    <row r="89" spans="1:3" x14ac:dyDescent="0.65">
      <c r="A89" s="173">
        <v>23</v>
      </c>
    </row>
    <row r="90" spans="1:3" x14ac:dyDescent="0.65">
      <c r="A90" s="173" t="s">
        <v>150</v>
      </c>
    </row>
    <row r="91" spans="1:3" x14ac:dyDescent="0.65">
      <c r="A91" s="173" t="s">
        <v>148</v>
      </c>
    </row>
    <row r="92" spans="1:3" x14ac:dyDescent="0.65">
      <c r="A92" s="174">
        <v>7850.47</v>
      </c>
      <c r="B92" s="174"/>
      <c r="C92" s="173" t="s">
        <v>126</v>
      </c>
    </row>
    <row r="93" spans="1:3" x14ac:dyDescent="0.65">
      <c r="A93" s="173">
        <v>24</v>
      </c>
    </row>
    <row r="94" spans="1:3" x14ac:dyDescent="0.65">
      <c r="A94" s="173" t="s">
        <v>151</v>
      </c>
    </row>
    <row r="95" spans="1:3" x14ac:dyDescent="0.65">
      <c r="A95" s="173" t="s">
        <v>148</v>
      </c>
    </row>
    <row r="96" spans="1:3" x14ac:dyDescent="0.65">
      <c r="A96" s="174">
        <v>10186.92</v>
      </c>
      <c r="B96" s="174"/>
      <c r="C96" s="173" t="s">
        <v>126</v>
      </c>
    </row>
    <row r="97" spans="1:3" x14ac:dyDescent="0.65">
      <c r="A97" s="173">
        <v>25</v>
      </c>
    </row>
    <row r="98" spans="1:3" x14ac:dyDescent="0.65">
      <c r="A98" s="173" t="s">
        <v>152</v>
      </c>
    </row>
    <row r="99" spans="1:3" x14ac:dyDescent="0.65">
      <c r="A99" s="173" t="s">
        <v>148</v>
      </c>
    </row>
    <row r="100" spans="1:3" x14ac:dyDescent="0.65">
      <c r="A100" s="174">
        <v>12953.27</v>
      </c>
      <c r="B100" s="174"/>
      <c r="C100" s="173" t="s">
        <v>126</v>
      </c>
    </row>
    <row r="101" spans="1:3" x14ac:dyDescent="0.65">
      <c r="A101" s="173">
        <v>26</v>
      </c>
    </row>
    <row r="102" spans="1:3" x14ac:dyDescent="0.65">
      <c r="A102" s="173" t="s">
        <v>153</v>
      </c>
    </row>
    <row r="103" spans="1:3" x14ac:dyDescent="0.65">
      <c r="A103" s="173" t="s">
        <v>148</v>
      </c>
    </row>
    <row r="104" spans="1:3" x14ac:dyDescent="0.65">
      <c r="A104" s="173">
        <v>313.08999999999997</v>
      </c>
      <c r="C104" s="173" t="s">
        <v>126</v>
      </c>
    </row>
    <row r="105" spans="1:3" x14ac:dyDescent="0.65">
      <c r="A105" s="173">
        <v>27</v>
      </c>
    </row>
    <row r="106" spans="1:3" x14ac:dyDescent="0.65">
      <c r="A106" s="173" t="s">
        <v>154</v>
      </c>
    </row>
    <row r="107" spans="1:3" x14ac:dyDescent="0.65">
      <c r="A107" s="173" t="s">
        <v>148</v>
      </c>
    </row>
    <row r="108" spans="1:3" x14ac:dyDescent="0.65">
      <c r="A108" s="173">
        <v>420.56</v>
      </c>
      <c r="C108" s="173" t="s">
        <v>126</v>
      </c>
    </row>
    <row r="109" spans="1:3" x14ac:dyDescent="0.65">
      <c r="A109" s="173">
        <v>28</v>
      </c>
    </row>
    <row r="110" spans="1:3" x14ac:dyDescent="0.65">
      <c r="A110" s="173" t="s">
        <v>155</v>
      </c>
    </row>
    <row r="111" spans="1:3" x14ac:dyDescent="0.65">
      <c r="A111" s="173" t="s">
        <v>4</v>
      </c>
    </row>
    <row r="112" spans="1:3" x14ac:dyDescent="0.65">
      <c r="A112" s="173">
        <v>233.64</v>
      </c>
      <c r="C112" s="173" t="s">
        <v>126</v>
      </c>
    </row>
    <row r="113" spans="1:3" x14ac:dyDescent="0.65">
      <c r="A113" s="173">
        <v>29</v>
      </c>
    </row>
    <row r="114" spans="1:3" x14ac:dyDescent="0.65">
      <c r="A114" s="173" t="s">
        <v>156</v>
      </c>
    </row>
    <row r="115" spans="1:3" x14ac:dyDescent="0.65">
      <c r="A115" s="173" t="s">
        <v>4</v>
      </c>
    </row>
    <row r="116" spans="1:3" x14ac:dyDescent="0.65">
      <c r="A116" s="173">
        <v>275.7</v>
      </c>
      <c r="C116" s="173" t="s">
        <v>126</v>
      </c>
    </row>
    <row r="117" spans="1:3" x14ac:dyDescent="0.65">
      <c r="A117" s="173">
        <v>30</v>
      </c>
    </row>
    <row r="118" spans="1:3" x14ac:dyDescent="0.65">
      <c r="A118" s="173" t="s">
        <v>157</v>
      </c>
    </row>
    <row r="119" spans="1:3" x14ac:dyDescent="0.65">
      <c r="A119" s="173" t="s">
        <v>45</v>
      </c>
    </row>
    <row r="120" spans="1:3" x14ac:dyDescent="0.65">
      <c r="A120" s="174">
        <v>23117.29</v>
      </c>
      <c r="B120" s="174"/>
      <c r="C120" s="173">
        <v>3.23</v>
      </c>
    </row>
    <row r="121" spans="1:3" x14ac:dyDescent="0.65">
      <c r="A121" s="173">
        <v>31</v>
      </c>
    </row>
    <row r="122" spans="1:3" x14ac:dyDescent="0.65">
      <c r="A122" s="173" t="s">
        <v>158</v>
      </c>
    </row>
    <row r="123" spans="1:3" x14ac:dyDescent="0.65">
      <c r="A123" s="173" t="s">
        <v>45</v>
      </c>
    </row>
    <row r="124" spans="1:3" x14ac:dyDescent="0.65">
      <c r="A124" s="174">
        <v>22376.17</v>
      </c>
      <c r="B124" s="174"/>
      <c r="C124" s="173">
        <v>4.34</v>
      </c>
    </row>
    <row r="125" spans="1:3" x14ac:dyDescent="0.65">
      <c r="A125" s="173">
        <v>32</v>
      </c>
    </row>
    <row r="126" spans="1:3" x14ac:dyDescent="0.65">
      <c r="A126" s="173" t="s">
        <v>159</v>
      </c>
    </row>
    <row r="127" spans="1:3" x14ac:dyDescent="0.65">
      <c r="A127" s="173" t="s">
        <v>45</v>
      </c>
    </row>
    <row r="128" spans="1:3" x14ac:dyDescent="0.65">
      <c r="A128" s="174">
        <v>25514.02</v>
      </c>
      <c r="B128" s="174"/>
      <c r="C128" s="173" t="s">
        <v>126</v>
      </c>
    </row>
    <row r="129" spans="1:3" x14ac:dyDescent="0.65">
      <c r="A129" s="173">
        <v>33</v>
      </c>
    </row>
    <row r="130" spans="1:3" x14ac:dyDescent="0.65">
      <c r="A130" s="173" t="s">
        <v>160</v>
      </c>
    </row>
    <row r="131" spans="1:3" x14ac:dyDescent="0.65">
      <c r="A131" s="173" t="s">
        <v>45</v>
      </c>
    </row>
    <row r="132" spans="1:3" x14ac:dyDescent="0.65">
      <c r="A132" s="174">
        <v>25514.02</v>
      </c>
      <c r="B132" s="174"/>
      <c r="C132" s="173" t="s">
        <v>126</v>
      </c>
    </row>
    <row r="133" spans="1:3" x14ac:dyDescent="0.65">
      <c r="A133" s="173">
        <v>34</v>
      </c>
    </row>
    <row r="134" spans="1:3" x14ac:dyDescent="0.65">
      <c r="A134" s="173" t="s">
        <v>161</v>
      </c>
    </row>
    <row r="135" spans="1:3" x14ac:dyDescent="0.65">
      <c r="A135" s="173" t="s">
        <v>45</v>
      </c>
    </row>
    <row r="136" spans="1:3" x14ac:dyDescent="0.65">
      <c r="A136" s="174">
        <v>25514.02</v>
      </c>
      <c r="B136" s="174"/>
      <c r="C136" s="173" t="s">
        <v>126</v>
      </c>
    </row>
    <row r="137" spans="1:3" x14ac:dyDescent="0.65">
      <c r="A137" s="173">
        <v>35</v>
      </c>
    </row>
    <row r="138" spans="1:3" x14ac:dyDescent="0.65">
      <c r="A138" s="173" t="s">
        <v>162</v>
      </c>
    </row>
    <row r="139" spans="1:3" x14ac:dyDescent="0.65">
      <c r="A139" s="173" t="s">
        <v>45</v>
      </c>
    </row>
    <row r="140" spans="1:3" x14ac:dyDescent="0.65">
      <c r="A140" s="174">
        <v>22159.82</v>
      </c>
      <c r="B140" s="174"/>
      <c r="C140" s="173">
        <v>2.46</v>
      </c>
    </row>
    <row r="141" spans="1:3" x14ac:dyDescent="0.65">
      <c r="A141" s="173">
        <v>36</v>
      </c>
    </row>
    <row r="142" spans="1:3" x14ac:dyDescent="0.65">
      <c r="A142" s="173" t="s">
        <v>163</v>
      </c>
    </row>
    <row r="143" spans="1:3" x14ac:dyDescent="0.65">
      <c r="A143" s="173" t="s">
        <v>45</v>
      </c>
    </row>
    <row r="144" spans="1:3" x14ac:dyDescent="0.65">
      <c r="A144" s="174">
        <v>25514.02</v>
      </c>
      <c r="B144" s="174"/>
      <c r="C144" s="173" t="s">
        <v>126</v>
      </c>
    </row>
    <row r="145" spans="1:3" x14ac:dyDescent="0.65">
      <c r="A145" s="173">
        <v>37</v>
      </c>
    </row>
    <row r="146" spans="1:3" x14ac:dyDescent="0.65">
      <c r="A146" s="173" t="s">
        <v>164</v>
      </c>
    </row>
    <row r="147" spans="1:3" x14ac:dyDescent="0.65">
      <c r="A147" s="173" t="s">
        <v>45</v>
      </c>
    </row>
    <row r="148" spans="1:3" x14ac:dyDescent="0.65">
      <c r="A148" s="174">
        <v>25514.02</v>
      </c>
      <c r="B148" s="174"/>
      <c r="C148" s="173" t="s">
        <v>126</v>
      </c>
    </row>
    <row r="149" spans="1:3" x14ac:dyDescent="0.65">
      <c r="A149" s="173">
        <v>38</v>
      </c>
    </row>
    <row r="150" spans="1:3" x14ac:dyDescent="0.65">
      <c r="A150" s="173" t="s">
        <v>165</v>
      </c>
    </row>
    <row r="151" spans="1:3" x14ac:dyDescent="0.65">
      <c r="A151" s="173" t="s">
        <v>45</v>
      </c>
    </row>
    <row r="152" spans="1:3" x14ac:dyDescent="0.65">
      <c r="A152" s="174">
        <v>25514.02</v>
      </c>
      <c r="B152" s="174"/>
      <c r="C152" s="173" t="s">
        <v>126</v>
      </c>
    </row>
    <row r="153" spans="1:3" x14ac:dyDescent="0.65">
      <c r="A153" s="173">
        <v>39</v>
      </c>
    </row>
    <row r="154" spans="1:3" x14ac:dyDescent="0.65">
      <c r="A154" s="173" t="s">
        <v>166</v>
      </c>
    </row>
    <row r="155" spans="1:3" x14ac:dyDescent="0.65">
      <c r="A155" s="173" t="s">
        <v>167</v>
      </c>
    </row>
    <row r="156" spans="1:3" x14ac:dyDescent="0.65">
      <c r="A156" s="173">
        <v>39.25</v>
      </c>
      <c r="C156" s="173" t="s">
        <v>126</v>
      </c>
    </row>
    <row r="157" spans="1:3" x14ac:dyDescent="0.65">
      <c r="A157" s="173">
        <v>40</v>
      </c>
    </row>
    <row r="158" spans="1:3" x14ac:dyDescent="0.65">
      <c r="A158" s="173" t="s">
        <v>168</v>
      </c>
    </row>
    <row r="159" spans="1:3" x14ac:dyDescent="0.65">
      <c r="A159" s="173" t="s">
        <v>148</v>
      </c>
    </row>
    <row r="160" spans="1:3" x14ac:dyDescent="0.65">
      <c r="A160" s="173">
        <v>471.03</v>
      </c>
      <c r="C160" s="173" t="s">
        <v>126</v>
      </c>
    </row>
    <row r="161" spans="1:3" x14ac:dyDescent="0.65">
      <c r="A161" s="173">
        <v>41</v>
      </c>
    </row>
    <row r="162" spans="1:3" x14ac:dyDescent="0.65">
      <c r="A162" s="173" t="s">
        <v>169</v>
      </c>
    </row>
    <row r="163" spans="1:3" x14ac:dyDescent="0.65">
      <c r="A163" s="173" t="s">
        <v>148</v>
      </c>
    </row>
    <row r="164" spans="1:3" x14ac:dyDescent="0.65">
      <c r="A164" s="173">
        <v>596.26</v>
      </c>
      <c r="C164" s="173" t="s">
        <v>126</v>
      </c>
    </row>
    <row r="165" spans="1:3" x14ac:dyDescent="0.65">
      <c r="A165" s="173">
        <v>42</v>
      </c>
    </row>
    <row r="166" spans="1:3" x14ac:dyDescent="0.65">
      <c r="A166" s="173" t="s">
        <v>170</v>
      </c>
    </row>
    <row r="167" spans="1:3" x14ac:dyDescent="0.65">
      <c r="A167" s="173" t="s">
        <v>148</v>
      </c>
    </row>
    <row r="168" spans="1:3" x14ac:dyDescent="0.65">
      <c r="A168" s="173">
        <v>869.16</v>
      </c>
      <c r="C168" s="173" t="s">
        <v>126</v>
      </c>
    </row>
    <row r="169" spans="1:3" x14ac:dyDescent="0.65">
      <c r="A169" s="173">
        <v>43</v>
      </c>
    </row>
    <row r="170" spans="1:3" x14ac:dyDescent="0.65">
      <c r="A170" s="173" t="s">
        <v>171</v>
      </c>
    </row>
    <row r="171" spans="1:3" x14ac:dyDescent="0.65">
      <c r="A171" s="173" t="s">
        <v>148</v>
      </c>
    </row>
    <row r="172" spans="1:3" x14ac:dyDescent="0.65">
      <c r="A172" s="174">
        <v>1331.78</v>
      </c>
      <c r="B172" s="174"/>
      <c r="C172" s="173" t="s">
        <v>126</v>
      </c>
    </row>
    <row r="173" spans="1:3" x14ac:dyDescent="0.65">
      <c r="A173" s="173">
        <v>44</v>
      </c>
    </row>
    <row r="174" spans="1:3" x14ac:dyDescent="0.65">
      <c r="A174" s="173" t="s">
        <v>172</v>
      </c>
    </row>
    <row r="175" spans="1:3" x14ac:dyDescent="0.65">
      <c r="A175" s="173" t="s">
        <v>148</v>
      </c>
    </row>
    <row r="176" spans="1:3" x14ac:dyDescent="0.65">
      <c r="A176" s="174">
        <v>1824.3</v>
      </c>
      <c r="B176" s="174"/>
      <c r="C176" s="173" t="s">
        <v>126</v>
      </c>
    </row>
    <row r="177" spans="1:3" x14ac:dyDescent="0.65">
      <c r="A177" s="173">
        <v>45</v>
      </c>
    </row>
    <row r="178" spans="1:3" x14ac:dyDescent="0.65">
      <c r="A178" s="173" t="s">
        <v>173</v>
      </c>
    </row>
    <row r="179" spans="1:3" x14ac:dyDescent="0.65">
      <c r="A179" s="173" t="s">
        <v>148</v>
      </c>
    </row>
    <row r="180" spans="1:3" x14ac:dyDescent="0.65">
      <c r="A180" s="173">
        <v>787.85</v>
      </c>
      <c r="C180" s="173" t="s">
        <v>126</v>
      </c>
    </row>
    <row r="181" spans="1:3" x14ac:dyDescent="0.65">
      <c r="A181" s="173">
        <v>46</v>
      </c>
    </row>
    <row r="182" spans="1:3" x14ac:dyDescent="0.65">
      <c r="A182" s="173" t="s">
        <v>174</v>
      </c>
    </row>
    <row r="183" spans="1:3" x14ac:dyDescent="0.65">
      <c r="A183" s="173" t="s">
        <v>148</v>
      </c>
    </row>
    <row r="184" spans="1:3" x14ac:dyDescent="0.65">
      <c r="A184" s="173">
        <v>712.15</v>
      </c>
      <c r="C184" s="173" t="s">
        <v>126</v>
      </c>
    </row>
    <row r="185" spans="1:3" x14ac:dyDescent="0.65">
      <c r="A185" s="173">
        <v>47</v>
      </c>
    </row>
    <row r="186" spans="1:3" x14ac:dyDescent="0.65">
      <c r="A186" s="173" t="s">
        <v>175</v>
      </c>
    </row>
    <row r="187" spans="1:3" x14ac:dyDescent="0.65">
      <c r="A187" s="173" t="s">
        <v>148</v>
      </c>
    </row>
    <row r="188" spans="1:3" x14ac:dyDescent="0.65">
      <c r="A188" s="174">
        <v>1030.8399999999999</v>
      </c>
      <c r="B188" s="174"/>
      <c r="C188" s="173" t="s">
        <v>126</v>
      </c>
    </row>
    <row r="189" spans="1:3" x14ac:dyDescent="0.65">
      <c r="A189" s="173">
        <v>48</v>
      </c>
    </row>
    <row r="190" spans="1:3" x14ac:dyDescent="0.65">
      <c r="A190" s="173" t="s">
        <v>176</v>
      </c>
    </row>
    <row r="191" spans="1:3" x14ac:dyDescent="0.65">
      <c r="A191" s="173" t="s">
        <v>148</v>
      </c>
    </row>
    <row r="192" spans="1:3" x14ac:dyDescent="0.65">
      <c r="A192" s="173">
        <v>772.9</v>
      </c>
      <c r="C192" s="173" t="s">
        <v>126</v>
      </c>
    </row>
    <row r="193" spans="1:3" x14ac:dyDescent="0.65">
      <c r="A193" s="173">
        <v>49</v>
      </c>
    </row>
    <row r="194" spans="1:3" x14ac:dyDescent="0.65">
      <c r="A194" s="173" t="s">
        <v>177</v>
      </c>
    </row>
    <row r="195" spans="1:3" x14ac:dyDescent="0.65">
      <c r="A195" s="173" t="s">
        <v>148</v>
      </c>
    </row>
    <row r="196" spans="1:3" x14ac:dyDescent="0.65">
      <c r="A196" s="174">
        <v>1106.54</v>
      </c>
      <c r="B196" s="174"/>
      <c r="C196" s="173" t="s">
        <v>126</v>
      </c>
    </row>
    <row r="197" spans="1:3" x14ac:dyDescent="0.65">
      <c r="A197" s="173">
        <v>50</v>
      </c>
    </row>
    <row r="198" spans="1:3" x14ac:dyDescent="0.65">
      <c r="A198" s="173" t="s">
        <v>178</v>
      </c>
    </row>
    <row r="199" spans="1:3" x14ac:dyDescent="0.65">
      <c r="A199" s="173" t="s">
        <v>148</v>
      </c>
    </row>
    <row r="200" spans="1:3" x14ac:dyDescent="0.65">
      <c r="A200" s="173">
        <v>518.69000000000005</v>
      </c>
      <c r="C200" s="173" t="s">
        <v>126</v>
      </c>
    </row>
    <row r="201" spans="1:3" x14ac:dyDescent="0.65">
      <c r="A201" s="173">
        <v>51</v>
      </c>
    </row>
    <row r="202" spans="1:3" x14ac:dyDescent="0.65">
      <c r="A202" s="173" t="s">
        <v>179</v>
      </c>
    </row>
    <row r="203" spans="1:3" x14ac:dyDescent="0.65">
      <c r="A203" s="173" t="s">
        <v>148</v>
      </c>
    </row>
    <row r="204" spans="1:3" x14ac:dyDescent="0.65">
      <c r="A204" s="173">
        <v>648.6</v>
      </c>
      <c r="C204" s="173" t="s">
        <v>126</v>
      </c>
    </row>
    <row r="205" spans="1:3" x14ac:dyDescent="0.65">
      <c r="A205" s="173">
        <v>52</v>
      </c>
    </row>
    <row r="206" spans="1:3" x14ac:dyDescent="0.65">
      <c r="A206" s="173" t="s">
        <v>180</v>
      </c>
    </row>
    <row r="207" spans="1:3" x14ac:dyDescent="0.65">
      <c r="A207" s="173" t="s">
        <v>148</v>
      </c>
    </row>
    <row r="208" spans="1:3" x14ac:dyDescent="0.65">
      <c r="A208" s="173">
        <v>874.77</v>
      </c>
      <c r="C208" s="173" t="s">
        <v>126</v>
      </c>
    </row>
    <row r="209" spans="1:3" x14ac:dyDescent="0.65">
      <c r="A209" s="173">
        <v>53</v>
      </c>
    </row>
    <row r="210" spans="1:3" x14ac:dyDescent="0.65">
      <c r="A210" s="173" t="s">
        <v>181</v>
      </c>
    </row>
    <row r="211" spans="1:3" x14ac:dyDescent="0.65">
      <c r="A211" s="173" t="s">
        <v>148</v>
      </c>
    </row>
    <row r="212" spans="1:3" x14ac:dyDescent="0.65">
      <c r="A212" s="174">
        <v>1069.1600000000001</v>
      </c>
      <c r="B212" s="174"/>
      <c r="C212" s="173" t="s">
        <v>126</v>
      </c>
    </row>
    <row r="213" spans="1:3" x14ac:dyDescent="0.65">
      <c r="A213" s="173">
        <v>54</v>
      </c>
    </row>
    <row r="214" spans="1:3" x14ac:dyDescent="0.65">
      <c r="A214" s="173" t="s">
        <v>182</v>
      </c>
    </row>
    <row r="215" spans="1:3" x14ac:dyDescent="0.65">
      <c r="A215" s="173" t="s">
        <v>148</v>
      </c>
    </row>
    <row r="216" spans="1:3" x14ac:dyDescent="0.65">
      <c r="A216" s="173">
        <v>626.16999999999996</v>
      </c>
      <c r="C216" s="173" t="s">
        <v>126</v>
      </c>
    </row>
    <row r="217" spans="1:3" x14ac:dyDescent="0.65">
      <c r="A217" s="173">
        <v>55</v>
      </c>
    </row>
    <row r="218" spans="1:3" x14ac:dyDescent="0.65">
      <c r="A218" s="173" t="s">
        <v>183</v>
      </c>
    </row>
    <row r="219" spans="1:3" x14ac:dyDescent="0.65">
      <c r="A219" s="173" t="s">
        <v>148</v>
      </c>
    </row>
    <row r="220" spans="1:3" x14ac:dyDescent="0.65">
      <c r="A220" s="173">
        <v>178.5</v>
      </c>
      <c r="C220" s="173" t="s">
        <v>126</v>
      </c>
    </row>
    <row r="221" spans="1:3" x14ac:dyDescent="0.65">
      <c r="A221" s="173">
        <v>56</v>
      </c>
    </row>
    <row r="222" spans="1:3" x14ac:dyDescent="0.65">
      <c r="A222" s="173" t="s">
        <v>184</v>
      </c>
    </row>
    <row r="223" spans="1:3" x14ac:dyDescent="0.65">
      <c r="A223" s="173" t="s">
        <v>148</v>
      </c>
    </row>
    <row r="224" spans="1:3" x14ac:dyDescent="0.65">
      <c r="A224" s="173">
        <v>207.01</v>
      </c>
      <c r="C224" s="173" t="s">
        <v>126</v>
      </c>
    </row>
    <row r="225" spans="1:3" x14ac:dyDescent="0.65">
      <c r="A225" s="173">
        <v>57</v>
      </c>
    </row>
    <row r="226" spans="1:3" x14ac:dyDescent="0.65">
      <c r="A226" s="173" t="s">
        <v>185</v>
      </c>
    </row>
    <row r="227" spans="1:3" x14ac:dyDescent="0.65">
      <c r="A227" s="173" t="s">
        <v>148</v>
      </c>
    </row>
    <row r="228" spans="1:3" x14ac:dyDescent="0.65">
      <c r="A228" s="173">
        <v>417.29</v>
      </c>
      <c r="C228" s="173" t="s">
        <v>126</v>
      </c>
    </row>
    <row r="229" spans="1:3" x14ac:dyDescent="0.65">
      <c r="A229" s="173">
        <v>58</v>
      </c>
    </row>
    <row r="230" spans="1:3" x14ac:dyDescent="0.65">
      <c r="A230" s="173" t="s">
        <v>186</v>
      </c>
    </row>
    <row r="231" spans="1:3" x14ac:dyDescent="0.65">
      <c r="A231" s="173" t="s">
        <v>148</v>
      </c>
    </row>
    <row r="232" spans="1:3" x14ac:dyDescent="0.65">
      <c r="A232" s="173">
        <v>664.02</v>
      </c>
      <c r="C232" s="173" t="s">
        <v>126</v>
      </c>
    </row>
    <row r="233" spans="1:3" x14ac:dyDescent="0.65">
      <c r="A233" s="173">
        <v>59</v>
      </c>
    </row>
    <row r="234" spans="1:3" x14ac:dyDescent="0.65">
      <c r="A234" s="173" t="s">
        <v>187</v>
      </c>
    </row>
    <row r="235" spans="1:3" x14ac:dyDescent="0.65">
      <c r="A235" s="173" t="s">
        <v>148</v>
      </c>
    </row>
    <row r="236" spans="1:3" x14ac:dyDescent="0.65">
      <c r="A236" s="173">
        <v>973.37</v>
      </c>
      <c r="C236" s="173" t="s">
        <v>126</v>
      </c>
    </row>
    <row r="237" spans="1:3" x14ac:dyDescent="0.65">
      <c r="A237" s="173">
        <v>60</v>
      </c>
    </row>
    <row r="238" spans="1:3" x14ac:dyDescent="0.65">
      <c r="A238" s="173" t="s">
        <v>188</v>
      </c>
    </row>
    <row r="239" spans="1:3" x14ac:dyDescent="0.65">
      <c r="A239" s="173" t="s">
        <v>148</v>
      </c>
    </row>
    <row r="240" spans="1:3" x14ac:dyDescent="0.65">
      <c r="A240" s="173">
        <v>398.14</v>
      </c>
      <c r="C240" s="173" t="s">
        <v>126</v>
      </c>
    </row>
    <row r="241" spans="1:3" x14ac:dyDescent="0.65">
      <c r="A241" s="173">
        <v>61</v>
      </c>
    </row>
    <row r="242" spans="1:3" x14ac:dyDescent="0.65">
      <c r="A242" s="173" t="s">
        <v>189</v>
      </c>
    </row>
    <row r="243" spans="1:3" x14ac:dyDescent="0.65">
      <c r="A243" s="173" t="s">
        <v>148</v>
      </c>
    </row>
    <row r="244" spans="1:3" x14ac:dyDescent="0.65">
      <c r="A244" s="173">
        <v>521.97</v>
      </c>
      <c r="C244" s="173" t="s">
        <v>126</v>
      </c>
    </row>
    <row r="245" spans="1:3" x14ac:dyDescent="0.65">
      <c r="A245" s="173">
        <v>62</v>
      </c>
    </row>
    <row r="246" spans="1:3" x14ac:dyDescent="0.65">
      <c r="A246" s="173" t="s">
        <v>190</v>
      </c>
    </row>
    <row r="247" spans="1:3" x14ac:dyDescent="0.65">
      <c r="A247" s="173" t="s">
        <v>148</v>
      </c>
    </row>
    <row r="248" spans="1:3" x14ac:dyDescent="0.65">
      <c r="A248" s="173">
        <v>757.01</v>
      </c>
      <c r="C248" s="173" t="s">
        <v>126</v>
      </c>
    </row>
    <row r="249" spans="1:3" x14ac:dyDescent="0.65">
      <c r="A249" s="173">
        <v>63</v>
      </c>
    </row>
    <row r="250" spans="1:3" x14ac:dyDescent="0.65">
      <c r="A250" s="173" t="s">
        <v>191</v>
      </c>
    </row>
    <row r="251" spans="1:3" x14ac:dyDescent="0.65">
      <c r="A251" s="173" t="s">
        <v>148</v>
      </c>
    </row>
    <row r="252" spans="1:3" x14ac:dyDescent="0.65">
      <c r="A252" s="174">
        <v>1467.29</v>
      </c>
      <c r="B252" s="174"/>
      <c r="C252" s="173" t="s">
        <v>126</v>
      </c>
    </row>
    <row r="253" spans="1:3" x14ac:dyDescent="0.65">
      <c r="A253" s="173">
        <v>64</v>
      </c>
    </row>
    <row r="254" spans="1:3" x14ac:dyDescent="0.65">
      <c r="A254" s="173" t="s">
        <v>192</v>
      </c>
    </row>
    <row r="255" spans="1:3" x14ac:dyDescent="0.65">
      <c r="A255" s="173" t="s">
        <v>148</v>
      </c>
    </row>
    <row r="256" spans="1:3" x14ac:dyDescent="0.65">
      <c r="A256" s="174">
        <v>1668.22</v>
      </c>
      <c r="B256" s="174"/>
      <c r="C256" s="173" t="s">
        <v>126</v>
      </c>
    </row>
    <row r="257" spans="1:3" x14ac:dyDescent="0.65">
      <c r="A257" s="173">
        <v>65</v>
      </c>
    </row>
    <row r="258" spans="1:3" x14ac:dyDescent="0.65">
      <c r="A258" s="173" t="s">
        <v>193</v>
      </c>
    </row>
    <row r="259" spans="1:3" x14ac:dyDescent="0.65">
      <c r="A259" s="173" t="s">
        <v>148</v>
      </c>
    </row>
    <row r="260" spans="1:3" x14ac:dyDescent="0.65">
      <c r="A260" s="174">
        <v>2355.14</v>
      </c>
      <c r="B260" s="174"/>
      <c r="C260" s="173" t="s">
        <v>126</v>
      </c>
    </row>
    <row r="261" spans="1:3" x14ac:dyDescent="0.65">
      <c r="A261" s="173">
        <v>66</v>
      </c>
    </row>
    <row r="262" spans="1:3" x14ac:dyDescent="0.65">
      <c r="A262" s="173" t="s">
        <v>194</v>
      </c>
    </row>
    <row r="263" spans="1:3" x14ac:dyDescent="0.65">
      <c r="A263" s="173" t="s">
        <v>148</v>
      </c>
    </row>
    <row r="264" spans="1:3" x14ac:dyDescent="0.65">
      <c r="A264" s="174">
        <v>2963.55</v>
      </c>
      <c r="B264" s="174"/>
      <c r="C264" s="173" t="s">
        <v>126</v>
      </c>
    </row>
    <row r="265" spans="1:3" x14ac:dyDescent="0.65">
      <c r="A265" s="173">
        <v>67</v>
      </c>
    </row>
    <row r="266" spans="1:3" x14ac:dyDescent="0.65">
      <c r="A266" s="173" t="s">
        <v>195</v>
      </c>
    </row>
    <row r="267" spans="1:3" x14ac:dyDescent="0.65">
      <c r="A267" s="173" t="s">
        <v>148</v>
      </c>
    </row>
    <row r="268" spans="1:3" x14ac:dyDescent="0.65">
      <c r="A268" s="174">
        <v>3925.23</v>
      </c>
      <c r="B268" s="174"/>
      <c r="C268" s="173" t="s">
        <v>126</v>
      </c>
    </row>
    <row r="269" spans="1:3" x14ac:dyDescent="0.65">
      <c r="A269" s="173">
        <v>68</v>
      </c>
    </row>
    <row r="270" spans="1:3" x14ac:dyDescent="0.65">
      <c r="A270" s="173" t="s">
        <v>196</v>
      </c>
    </row>
    <row r="271" spans="1:3" x14ac:dyDescent="0.65">
      <c r="A271" s="173" t="s">
        <v>148</v>
      </c>
    </row>
    <row r="272" spans="1:3" x14ac:dyDescent="0.65">
      <c r="A272" s="174">
        <v>5789.72</v>
      </c>
      <c r="B272" s="174"/>
      <c r="C272" s="173" t="s">
        <v>126</v>
      </c>
    </row>
    <row r="273" spans="1:3" x14ac:dyDescent="0.65">
      <c r="A273" s="173">
        <v>69</v>
      </c>
    </row>
    <row r="274" spans="1:3" x14ac:dyDescent="0.65">
      <c r="A274" s="173" t="s">
        <v>197</v>
      </c>
    </row>
    <row r="275" spans="1:3" x14ac:dyDescent="0.65">
      <c r="A275" s="173" t="s">
        <v>198</v>
      </c>
    </row>
    <row r="276" spans="1:3" x14ac:dyDescent="0.65">
      <c r="A276" s="173">
        <v>14.49</v>
      </c>
      <c r="C276" s="173" t="s">
        <v>126</v>
      </c>
    </row>
    <row r="277" spans="1:3" x14ac:dyDescent="0.65">
      <c r="A277" s="173">
        <v>70</v>
      </c>
    </row>
    <row r="278" spans="1:3" x14ac:dyDescent="0.65">
      <c r="A278" s="173" t="s">
        <v>199</v>
      </c>
    </row>
    <row r="279" spans="1:3" x14ac:dyDescent="0.65">
      <c r="A279" s="173" t="s">
        <v>198</v>
      </c>
    </row>
    <row r="280" spans="1:3" x14ac:dyDescent="0.65">
      <c r="A280" s="173">
        <v>18.690000000000001</v>
      </c>
      <c r="C280" s="173" t="s">
        <v>126</v>
      </c>
    </row>
    <row r="281" spans="1:3" x14ac:dyDescent="0.65">
      <c r="A281" s="173">
        <v>71</v>
      </c>
    </row>
    <row r="282" spans="1:3" x14ac:dyDescent="0.65">
      <c r="A282" s="173" t="s">
        <v>200</v>
      </c>
    </row>
    <row r="283" spans="1:3" x14ac:dyDescent="0.65">
      <c r="A283" s="173" t="s">
        <v>198</v>
      </c>
    </row>
    <row r="284" spans="1:3" x14ac:dyDescent="0.65">
      <c r="A284" s="173">
        <v>28.04</v>
      </c>
      <c r="C284" s="173" t="s">
        <v>126</v>
      </c>
    </row>
    <row r="285" spans="1:3" x14ac:dyDescent="0.65">
      <c r="A285" s="173">
        <v>72</v>
      </c>
    </row>
    <row r="286" spans="1:3" x14ac:dyDescent="0.65">
      <c r="A286" s="173" t="s">
        <v>201</v>
      </c>
    </row>
    <row r="287" spans="1:3" x14ac:dyDescent="0.65">
      <c r="A287" s="173" t="s">
        <v>198</v>
      </c>
    </row>
    <row r="288" spans="1:3" x14ac:dyDescent="0.65">
      <c r="A288" s="173">
        <v>16.82</v>
      </c>
      <c r="C288" s="173" t="s">
        <v>126</v>
      </c>
    </row>
    <row r="289" spans="1:3" x14ac:dyDescent="0.65">
      <c r="A289" s="173">
        <v>73</v>
      </c>
    </row>
    <row r="290" spans="1:3" x14ac:dyDescent="0.65">
      <c r="A290" s="173" t="s">
        <v>202</v>
      </c>
    </row>
    <row r="291" spans="1:3" x14ac:dyDescent="0.65">
      <c r="A291" s="173" t="s">
        <v>198</v>
      </c>
    </row>
    <row r="292" spans="1:3" x14ac:dyDescent="0.65">
      <c r="A292" s="173">
        <v>19.16</v>
      </c>
      <c r="C292" s="173" t="s">
        <v>126</v>
      </c>
    </row>
    <row r="293" spans="1:3" x14ac:dyDescent="0.65">
      <c r="A293" s="173">
        <v>74</v>
      </c>
    </row>
    <row r="294" spans="1:3" x14ac:dyDescent="0.65">
      <c r="A294" s="173" t="s">
        <v>203</v>
      </c>
    </row>
    <row r="295" spans="1:3" x14ac:dyDescent="0.65">
      <c r="A295" s="173" t="s">
        <v>198</v>
      </c>
    </row>
    <row r="296" spans="1:3" x14ac:dyDescent="0.65">
      <c r="A296" s="173">
        <v>31.78</v>
      </c>
      <c r="C296" s="173" t="s">
        <v>126</v>
      </c>
    </row>
    <row r="297" spans="1:3" x14ac:dyDescent="0.65">
      <c r="A297" s="173">
        <v>75</v>
      </c>
    </row>
    <row r="298" spans="1:3" x14ac:dyDescent="0.65">
      <c r="A298" s="173" t="s">
        <v>204</v>
      </c>
    </row>
    <row r="299" spans="1:3" x14ac:dyDescent="0.65">
      <c r="A299" s="173" t="s">
        <v>198</v>
      </c>
    </row>
    <row r="300" spans="1:3" x14ac:dyDescent="0.65">
      <c r="A300" s="173">
        <v>24.3</v>
      </c>
      <c r="C300" s="173" t="s">
        <v>126</v>
      </c>
    </row>
    <row r="301" spans="1:3" x14ac:dyDescent="0.65">
      <c r="A301" s="173">
        <v>76</v>
      </c>
    </row>
    <row r="302" spans="1:3" x14ac:dyDescent="0.65">
      <c r="A302" s="173" t="s">
        <v>205</v>
      </c>
    </row>
    <row r="303" spans="1:3" x14ac:dyDescent="0.65">
      <c r="A303" s="173" t="s">
        <v>198</v>
      </c>
    </row>
    <row r="304" spans="1:3" x14ac:dyDescent="0.65">
      <c r="A304" s="173">
        <v>35.520000000000003</v>
      </c>
      <c r="C304" s="173" t="s">
        <v>126</v>
      </c>
    </row>
    <row r="305" spans="1:3" x14ac:dyDescent="0.65">
      <c r="A305" s="173">
        <v>77</v>
      </c>
    </row>
    <row r="306" spans="1:3" x14ac:dyDescent="0.65">
      <c r="A306" s="173" t="s">
        <v>206</v>
      </c>
    </row>
    <row r="307" spans="1:3" x14ac:dyDescent="0.65">
      <c r="A307" s="173" t="s">
        <v>198</v>
      </c>
    </row>
    <row r="308" spans="1:3" x14ac:dyDescent="0.65">
      <c r="A308" s="173">
        <v>57.95</v>
      </c>
      <c r="C308" s="173" t="s">
        <v>126</v>
      </c>
    </row>
    <row r="309" spans="1:3" x14ac:dyDescent="0.65">
      <c r="A309" s="173">
        <v>78</v>
      </c>
    </row>
    <row r="310" spans="1:3" x14ac:dyDescent="0.65">
      <c r="A310" s="173" t="s">
        <v>207</v>
      </c>
    </row>
    <row r="311" spans="1:3" x14ac:dyDescent="0.65">
      <c r="A311" s="173" t="s">
        <v>148</v>
      </c>
    </row>
    <row r="312" spans="1:3" x14ac:dyDescent="0.65">
      <c r="A312" s="173">
        <v>59.5</v>
      </c>
      <c r="C312" s="173" t="s">
        <v>126</v>
      </c>
    </row>
    <row r="313" spans="1:3" x14ac:dyDescent="0.65">
      <c r="A313" s="173">
        <v>79</v>
      </c>
    </row>
    <row r="314" spans="1:3" x14ac:dyDescent="0.65">
      <c r="A314" s="173" t="s">
        <v>208</v>
      </c>
    </row>
    <row r="315" spans="1:3" x14ac:dyDescent="0.65">
      <c r="A315" s="173" t="s">
        <v>148</v>
      </c>
    </row>
    <row r="316" spans="1:3" x14ac:dyDescent="0.65">
      <c r="A316" s="173">
        <v>72.27</v>
      </c>
      <c r="C316" s="173" t="s">
        <v>126</v>
      </c>
    </row>
    <row r="317" spans="1:3" x14ac:dyDescent="0.65">
      <c r="A317" s="173">
        <v>80</v>
      </c>
    </row>
    <row r="318" spans="1:3" x14ac:dyDescent="0.65">
      <c r="A318" s="173" t="s">
        <v>209</v>
      </c>
    </row>
    <row r="319" spans="1:3" x14ac:dyDescent="0.65">
      <c r="A319" s="173" t="s">
        <v>148</v>
      </c>
    </row>
    <row r="320" spans="1:3" x14ac:dyDescent="0.65">
      <c r="A320" s="173">
        <v>112.77</v>
      </c>
      <c r="C320" s="173" t="s">
        <v>126</v>
      </c>
    </row>
    <row r="321" spans="1:3" x14ac:dyDescent="0.65">
      <c r="A321" s="173">
        <v>81</v>
      </c>
    </row>
    <row r="322" spans="1:3" x14ac:dyDescent="0.65">
      <c r="A322" s="173" t="s">
        <v>210</v>
      </c>
    </row>
    <row r="323" spans="1:3" x14ac:dyDescent="0.65">
      <c r="A323" s="173" t="s">
        <v>148</v>
      </c>
    </row>
    <row r="324" spans="1:3" x14ac:dyDescent="0.65">
      <c r="A324" s="173">
        <v>147.19999999999999</v>
      </c>
      <c r="C324" s="173" t="s">
        <v>126</v>
      </c>
    </row>
    <row r="325" spans="1:3" x14ac:dyDescent="0.65">
      <c r="A325" s="173">
        <v>82</v>
      </c>
    </row>
    <row r="326" spans="1:3" x14ac:dyDescent="0.65">
      <c r="A326" s="173" t="s">
        <v>211</v>
      </c>
    </row>
    <row r="327" spans="1:3" x14ac:dyDescent="0.65">
      <c r="A327" s="173" t="s">
        <v>148</v>
      </c>
    </row>
    <row r="328" spans="1:3" x14ac:dyDescent="0.65">
      <c r="A328" s="173">
        <v>186.92</v>
      </c>
      <c r="C328" s="173" t="s">
        <v>126</v>
      </c>
    </row>
    <row r="329" spans="1:3" x14ac:dyDescent="0.65">
      <c r="A329" s="173">
        <v>83</v>
      </c>
    </row>
    <row r="330" spans="1:3" x14ac:dyDescent="0.65">
      <c r="A330" s="173" t="s">
        <v>212</v>
      </c>
    </row>
    <row r="331" spans="1:3" x14ac:dyDescent="0.65">
      <c r="A331" s="173" t="s">
        <v>148</v>
      </c>
    </row>
    <row r="332" spans="1:3" x14ac:dyDescent="0.65">
      <c r="A332" s="173">
        <v>285.05</v>
      </c>
      <c r="C332" s="173" t="s">
        <v>126</v>
      </c>
    </row>
    <row r="333" spans="1:3" x14ac:dyDescent="0.65">
      <c r="A333" s="173">
        <v>84</v>
      </c>
    </row>
    <row r="334" spans="1:3" x14ac:dyDescent="0.65">
      <c r="A334" s="173" t="s">
        <v>213</v>
      </c>
    </row>
    <row r="335" spans="1:3" x14ac:dyDescent="0.65">
      <c r="A335" s="173" t="s">
        <v>148</v>
      </c>
    </row>
    <row r="336" spans="1:3" x14ac:dyDescent="0.65">
      <c r="A336" s="173">
        <v>463.09</v>
      </c>
      <c r="C336" s="173" t="s">
        <v>126</v>
      </c>
    </row>
    <row r="337" spans="1:3" x14ac:dyDescent="0.65">
      <c r="A337" s="173">
        <v>85</v>
      </c>
    </row>
    <row r="338" spans="1:3" x14ac:dyDescent="0.65">
      <c r="A338" s="173" t="s">
        <v>214</v>
      </c>
    </row>
    <row r="339" spans="1:3" x14ac:dyDescent="0.65">
      <c r="A339" s="173" t="s">
        <v>148</v>
      </c>
    </row>
    <row r="340" spans="1:3" x14ac:dyDescent="0.65">
      <c r="A340" s="173">
        <v>650.94000000000005</v>
      </c>
      <c r="C340" s="173" t="s">
        <v>126</v>
      </c>
    </row>
    <row r="341" spans="1:3" x14ac:dyDescent="0.65">
      <c r="A341" s="173">
        <v>86</v>
      </c>
    </row>
    <row r="342" spans="1:3" x14ac:dyDescent="0.65">
      <c r="A342" s="173" t="s">
        <v>215</v>
      </c>
    </row>
    <row r="343" spans="1:3" x14ac:dyDescent="0.65">
      <c r="A343" s="173" t="s">
        <v>148</v>
      </c>
    </row>
    <row r="344" spans="1:3" x14ac:dyDescent="0.65">
      <c r="A344" s="174">
        <v>1035.05</v>
      </c>
      <c r="C344" s="173" t="s">
        <v>126</v>
      </c>
    </row>
    <row r="345" spans="1:3" x14ac:dyDescent="0.65">
      <c r="A345" s="173">
        <v>87</v>
      </c>
    </row>
    <row r="346" spans="1:3" x14ac:dyDescent="0.65">
      <c r="A346" s="173" t="s">
        <v>216</v>
      </c>
    </row>
    <row r="347" spans="1:3" x14ac:dyDescent="0.65">
      <c r="A347" s="173" t="s">
        <v>148</v>
      </c>
    </row>
    <row r="348" spans="1:3" x14ac:dyDescent="0.65">
      <c r="A348" s="174">
        <v>1570.09</v>
      </c>
      <c r="B348" s="174"/>
      <c r="C348" s="173" t="s">
        <v>126</v>
      </c>
    </row>
    <row r="349" spans="1:3" x14ac:dyDescent="0.65">
      <c r="A349" s="173">
        <v>88</v>
      </c>
    </row>
    <row r="350" spans="1:3" x14ac:dyDescent="0.65">
      <c r="A350" s="173" t="s">
        <v>217</v>
      </c>
    </row>
    <row r="351" spans="1:3" x14ac:dyDescent="0.65">
      <c r="A351" s="173" t="s">
        <v>148</v>
      </c>
    </row>
    <row r="352" spans="1:3" x14ac:dyDescent="0.65">
      <c r="A352" s="174">
        <v>2213.08</v>
      </c>
      <c r="B352" s="174"/>
      <c r="C352" s="173" t="s">
        <v>126</v>
      </c>
    </row>
    <row r="353" spans="1:3" x14ac:dyDescent="0.65">
      <c r="A353" s="173">
        <v>89</v>
      </c>
    </row>
    <row r="354" spans="1:3" x14ac:dyDescent="0.65">
      <c r="A354" s="173" t="s">
        <v>218</v>
      </c>
    </row>
    <row r="355" spans="1:3" x14ac:dyDescent="0.65">
      <c r="A355" s="173" t="s">
        <v>198</v>
      </c>
    </row>
    <row r="356" spans="1:3" x14ac:dyDescent="0.65">
      <c r="A356" s="173">
        <v>4.67</v>
      </c>
      <c r="C356" s="173" t="s">
        <v>126</v>
      </c>
    </row>
    <row r="357" spans="1:3" x14ac:dyDescent="0.65">
      <c r="A357" s="173">
        <v>90</v>
      </c>
    </row>
    <row r="358" spans="1:3" x14ac:dyDescent="0.65">
      <c r="A358" s="173" t="s">
        <v>219</v>
      </c>
    </row>
    <row r="359" spans="1:3" x14ac:dyDescent="0.65">
      <c r="A359" s="173" t="s">
        <v>198</v>
      </c>
    </row>
    <row r="360" spans="1:3" x14ac:dyDescent="0.65">
      <c r="A360" s="173">
        <v>5.61</v>
      </c>
      <c r="C360" s="173" t="s">
        <v>126</v>
      </c>
    </row>
    <row r="361" spans="1:3" x14ac:dyDescent="0.65">
      <c r="A361" s="173">
        <v>91</v>
      </c>
    </row>
    <row r="362" spans="1:3" x14ac:dyDescent="0.65">
      <c r="A362" s="173" t="s">
        <v>220</v>
      </c>
    </row>
    <row r="363" spans="1:3" x14ac:dyDescent="0.65">
      <c r="A363" s="173" t="s">
        <v>198</v>
      </c>
    </row>
    <row r="364" spans="1:3" x14ac:dyDescent="0.65">
      <c r="A364" s="173">
        <v>8.41</v>
      </c>
      <c r="C364" s="173" t="s">
        <v>126</v>
      </c>
    </row>
    <row r="365" spans="1:3" x14ac:dyDescent="0.65">
      <c r="A365" s="173">
        <v>92</v>
      </c>
    </row>
    <row r="366" spans="1:3" x14ac:dyDescent="0.65">
      <c r="A366" s="173" t="s">
        <v>221</v>
      </c>
    </row>
    <row r="367" spans="1:3" x14ac:dyDescent="0.65">
      <c r="A367" s="173" t="s">
        <v>198</v>
      </c>
    </row>
    <row r="368" spans="1:3" x14ac:dyDescent="0.65">
      <c r="A368" s="173">
        <v>13.55</v>
      </c>
      <c r="C368" s="173" t="s">
        <v>126</v>
      </c>
    </row>
    <row r="369" spans="1:3" x14ac:dyDescent="0.65">
      <c r="A369" s="173">
        <v>93</v>
      </c>
    </row>
    <row r="370" spans="1:3" x14ac:dyDescent="0.65">
      <c r="A370" s="173" t="s">
        <v>222</v>
      </c>
    </row>
    <row r="371" spans="1:3" x14ac:dyDescent="0.65">
      <c r="A371" s="173" t="s">
        <v>198</v>
      </c>
    </row>
    <row r="372" spans="1:3" x14ac:dyDescent="0.65">
      <c r="A372" s="173">
        <v>15.89</v>
      </c>
      <c r="C372" s="173" t="s">
        <v>126</v>
      </c>
    </row>
    <row r="373" spans="1:3" x14ac:dyDescent="0.65">
      <c r="A373" s="173">
        <v>94</v>
      </c>
    </row>
    <row r="374" spans="1:3" x14ac:dyDescent="0.65">
      <c r="A374" s="173" t="s">
        <v>223</v>
      </c>
    </row>
    <row r="375" spans="1:3" x14ac:dyDescent="0.65">
      <c r="A375" s="173" t="s">
        <v>198</v>
      </c>
    </row>
    <row r="376" spans="1:3" x14ac:dyDescent="0.65">
      <c r="A376" s="173">
        <v>23.83</v>
      </c>
      <c r="C376" s="173" t="s">
        <v>126</v>
      </c>
    </row>
    <row r="377" spans="1:3" x14ac:dyDescent="0.65">
      <c r="A377" s="173">
        <v>95</v>
      </c>
    </row>
    <row r="378" spans="1:3" x14ac:dyDescent="0.65">
      <c r="A378" s="173" t="s">
        <v>224</v>
      </c>
    </row>
    <row r="379" spans="1:3" x14ac:dyDescent="0.65">
      <c r="A379" s="173" t="s">
        <v>198</v>
      </c>
    </row>
    <row r="380" spans="1:3" x14ac:dyDescent="0.65">
      <c r="A380" s="173">
        <v>35.049999999999997</v>
      </c>
      <c r="C380" s="173" t="s">
        <v>126</v>
      </c>
    </row>
    <row r="381" spans="1:3" x14ac:dyDescent="0.65">
      <c r="A381" s="173">
        <v>96</v>
      </c>
    </row>
    <row r="382" spans="1:3" x14ac:dyDescent="0.65">
      <c r="A382" s="173" t="s">
        <v>225</v>
      </c>
    </row>
    <row r="383" spans="1:3" x14ac:dyDescent="0.65">
      <c r="A383" s="173" t="s">
        <v>198</v>
      </c>
    </row>
    <row r="384" spans="1:3" x14ac:dyDescent="0.65">
      <c r="A384" s="173">
        <v>57.48</v>
      </c>
      <c r="C384" s="173" t="s">
        <v>126</v>
      </c>
    </row>
    <row r="385" spans="1:3" x14ac:dyDescent="0.65">
      <c r="A385" s="173">
        <v>97</v>
      </c>
    </row>
    <row r="386" spans="1:3" x14ac:dyDescent="0.65">
      <c r="A386" s="173" t="s">
        <v>226</v>
      </c>
    </row>
    <row r="387" spans="1:3" x14ac:dyDescent="0.65">
      <c r="A387" s="173" t="s">
        <v>198</v>
      </c>
    </row>
    <row r="388" spans="1:3" x14ac:dyDescent="0.65">
      <c r="A388" s="173">
        <v>105.61</v>
      </c>
      <c r="C388" s="173" t="s">
        <v>126</v>
      </c>
    </row>
    <row r="389" spans="1:3" x14ac:dyDescent="0.65">
      <c r="A389" s="173">
        <v>98</v>
      </c>
    </row>
    <row r="390" spans="1:3" x14ac:dyDescent="0.65">
      <c r="A390" s="173" t="s">
        <v>227</v>
      </c>
    </row>
    <row r="391" spans="1:3" x14ac:dyDescent="0.65">
      <c r="A391" s="173" t="s">
        <v>198</v>
      </c>
    </row>
    <row r="392" spans="1:3" x14ac:dyDescent="0.65">
      <c r="A392" s="173">
        <v>4.67</v>
      </c>
      <c r="C392" s="173" t="s">
        <v>126</v>
      </c>
    </row>
    <row r="393" spans="1:3" x14ac:dyDescent="0.65">
      <c r="A393" s="173">
        <v>99</v>
      </c>
    </row>
    <row r="394" spans="1:3" x14ac:dyDescent="0.65">
      <c r="A394" s="173" t="s">
        <v>228</v>
      </c>
    </row>
    <row r="395" spans="1:3" x14ac:dyDescent="0.65">
      <c r="A395" s="173" t="s">
        <v>198</v>
      </c>
    </row>
    <row r="396" spans="1:3" x14ac:dyDescent="0.65">
      <c r="A396" s="173">
        <v>5.61</v>
      </c>
      <c r="C396" s="173" t="s">
        <v>126</v>
      </c>
    </row>
    <row r="397" spans="1:3" x14ac:dyDescent="0.65">
      <c r="A397" s="173">
        <v>100</v>
      </c>
    </row>
    <row r="398" spans="1:3" x14ac:dyDescent="0.65">
      <c r="A398" s="173" t="s">
        <v>229</v>
      </c>
    </row>
    <row r="399" spans="1:3" x14ac:dyDescent="0.65">
      <c r="A399" s="173" t="s">
        <v>198</v>
      </c>
    </row>
    <row r="400" spans="1:3" x14ac:dyDescent="0.65">
      <c r="A400" s="173">
        <v>9.35</v>
      </c>
      <c r="C400" s="173" t="s">
        <v>126</v>
      </c>
    </row>
    <row r="401" spans="1:3" x14ac:dyDescent="0.65">
      <c r="A401" s="173">
        <v>101</v>
      </c>
    </row>
    <row r="402" spans="1:3" x14ac:dyDescent="0.65">
      <c r="A402" s="173" t="s">
        <v>230</v>
      </c>
    </row>
    <row r="403" spans="1:3" x14ac:dyDescent="0.65">
      <c r="A403" s="173" t="s">
        <v>198</v>
      </c>
    </row>
    <row r="404" spans="1:3" x14ac:dyDescent="0.65">
      <c r="A404" s="173">
        <v>20.56</v>
      </c>
      <c r="C404" s="173" t="s">
        <v>126</v>
      </c>
    </row>
    <row r="405" spans="1:3" x14ac:dyDescent="0.65">
      <c r="A405" s="173">
        <v>102</v>
      </c>
    </row>
    <row r="406" spans="1:3" x14ac:dyDescent="0.65">
      <c r="A406" s="173" t="s">
        <v>231</v>
      </c>
    </row>
    <row r="407" spans="1:3" x14ac:dyDescent="0.65">
      <c r="A407" s="173" t="s">
        <v>198</v>
      </c>
    </row>
    <row r="408" spans="1:3" x14ac:dyDescent="0.65">
      <c r="A408" s="173">
        <v>26.17</v>
      </c>
      <c r="C408" s="173" t="s">
        <v>126</v>
      </c>
    </row>
    <row r="409" spans="1:3" x14ac:dyDescent="0.65">
      <c r="A409" s="173">
        <v>103</v>
      </c>
    </row>
    <row r="410" spans="1:3" x14ac:dyDescent="0.65">
      <c r="A410" s="173" t="s">
        <v>232</v>
      </c>
    </row>
    <row r="411" spans="1:3" x14ac:dyDescent="0.65">
      <c r="A411" s="173" t="s">
        <v>198</v>
      </c>
    </row>
    <row r="412" spans="1:3" x14ac:dyDescent="0.65">
      <c r="A412" s="173">
        <v>34.11</v>
      </c>
      <c r="C412" s="173" t="s">
        <v>126</v>
      </c>
    </row>
    <row r="413" spans="1:3" x14ac:dyDescent="0.65">
      <c r="A413" s="173">
        <v>104</v>
      </c>
    </row>
    <row r="414" spans="1:3" x14ac:dyDescent="0.65">
      <c r="A414" s="173" t="s">
        <v>233</v>
      </c>
    </row>
    <row r="415" spans="1:3" x14ac:dyDescent="0.65">
      <c r="A415" s="173" t="s">
        <v>198</v>
      </c>
    </row>
    <row r="416" spans="1:3" x14ac:dyDescent="0.65">
      <c r="A416" s="173">
        <v>65.42</v>
      </c>
      <c r="C416" s="173" t="s">
        <v>126</v>
      </c>
    </row>
    <row r="417" spans="1:3" x14ac:dyDescent="0.65">
      <c r="A417" s="173">
        <v>105</v>
      </c>
    </row>
    <row r="418" spans="1:3" x14ac:dyDescent="0.65">
      <c r="A418" s="173" t="s">
        <v>234</v>
      </c>
    </row>
    <row r="419" spans="1:3" x14ac:dyDescent="0.65">
      <c r="A419" s="173" t="s">
        <v>198</v>
      </c>
    </row>
    <row r="420" spans="1:3" x14ac:dyDescent="0.65">
      <c r="A420" s="173">
        <v>98.13</v>
      </c>
      <c r="C420" s="173" t="s">
        <v>126</v>
      </c>
    </row>
    <row r="421" spans="1:3" x14ac:dyDescent="0.65">
      <c r="A421" s="173">
        <v>106</v>
      </c>
    </row>
    <row r="422" spans="1:3" x14ac:dyDescent="0.65">
      <c r="A422" s="173" t="s">
        <v>235</v>
      </c>
    </row>
    <row r="423" spans="1:3" x14ac:dyDescent="0.65">
      <c r="A423" s="173" t="s">
        <v>198</v>
      </c>
    </row>
    <row r="424" spans="1:3" x14ac:dyDescent="0.65">
      <c r="A424" s="173">
        <v>177.57</v>
      </c>
      <c r="C424" s="173" t="s">
        <v>126</v>
      </c>
    </row>
    <row r="425" spans="1:3" x14ac:dyDescent="0.65">
      <c r="A425" s="173">
        <v>107</v>
      </c>
    </row>
    <row r="426" spans="1:3" x14ac:dyDescent="0.65">
      <c r="A426" s="173" t="s">
        <v>236</v>
      </c>
    </row>
    <row r="427" spans="1:3" x14ac:dyDescent="0.65">
      <c r="A427" s="173" t="s">
        <v>198</v>
      </c>
    </row>
    <row r="428" spans="1:3" x14ac:dyDescent="0.65">
      <c r="A428" s="173">
        <v>8.42</v>
      </c>
      <c r="C428" s="173" t="s">
        <v>126</v>
      </c>
    </row>
    <row r="429" spans="1:3" x14ac:dyDescent="0.65">
      <c r="A429" s="173">
        <v>108</v>
      </c>
    </row>
    <row r="430" spans="1:3" x14ac:dyDescent="0.65">
      <c r="A430" s="173" t="s">
        <v>237</v>
      </c>
    </row>
    <row r="431" spans="1:3" x14ac:dyDescent="0.65">
      <c r="A431" s="173" t="s">
        <v>198</v>
      </c>
    </row>
    <row r="432" spans="1:3" x14ac:dyDescent="0.65">
      <c r="A432" s="173">
        <v>9.81</v>
      </c>
      <c r="C432" s="173" t="s">
        <v>126</v>
      </c>
    </row>
    <row r="433" spans="1:3" x14ac:dyDescent="0.65">
      <c r="A433" s="173">
        <v>109</v>
      </c>
    </row>
    <row r="434" spans="1:3" x14ac:dyDescent="0.65">
      <c r="A434" s="173" t="s">
        <v>238</v>
      </c>
    </row>
    <row r="435" spans="1:3" x14ac:dyDescent="0.65">
      <c r="A435" s="173" t="s">
        <v>198</v>
      </c>
    </row>
    <row r="436" spans="1:3" x14ac:dyDescent="0.65">
      <c r="A436" s="173">
        <v>16.829999999999998</v>
      </c>
      <c r="C436" s="173" t="s">
        <v>126</v>
      </c>
    </row>
    <row r="437" spans="1:3" x14ac:dyDescent="0.65">
      <c r="A437" s="173">
        <v>110</v>
      </c>
    </row>
    <row r="438" spans="1:3" x14ac:dyDescent="0.65">
      <c r="A438" s="173" t="s">
        <v>239</v>
      </c>
    </row>
    <row r="439" spans="1:3" x14ac:dyDescent="0.65">
      <c r="A439" s="173" t="s">
        <v>198</v>
      </c>
    </row>
    <row r="440" spans="1:3" x14ac:dyDescent="0.65">
      <c r="A440" s="173">
        <v>27.1</v>
      </c>
      <c r="C440" s="173" t="s">
        <v>126</v>
      </c>
    </row>
    <row r="441" spans="1:3" x14ac:dyDescent="0.65">
      <c r="A441" s="173">
        <v>111</v>
      </c>
    </row>
    <row r="442" spans="1:3" x14ac:dyDescent="0.65">
      <c r="A442" s="173" t="s">
        <v>240</v>
      </c>
    </row>
    <row r="443" spans="1:3" x14ac:dyDescent="0.65">
      <c r="A443" s="173" t="s">
        <v>198</v>
      </c>
    </row>
    <row r="444" spans="1:3" x14ac:dyDescent="0.65">
      <c r="A444" s="173">
        <v>31.78</v>
      </c>
      <c r="C444" s="173" t="s">
        <v>126</v>
      </c>
    </row>
    <row r="445" spans="1:3" x14ac:dyDescent="0.65">
      <c r="A445" s="173">
        <v>112</v>
      </c>
    </row>
    <row r="446" spans="1:3" x14ac:dyDescent="0.65">
      <c r="A446" s="173" t="s">
        <v>241</v>
      </c>
    </row>
    <row r="447" spans="1:3" x14ac:dyDescent="0.65">
      <c r="A447" s="173" t="s">
        <v>198</v>
      </c>
    </row>
    <row r="448" spans="1:3" x14ac:dyDescent="0.65">
      <c r="A448" s="173">
        <v>46.73</v>
      </c>
      <c r="C448" s="173" t="s">
        <v>126</v>
      </c>
    </row>
    <row r="449" spans="1:3" x14ac:dyDescent="0.65">
      <c r="A449" s="173">
        <v>113</v>
      </c>
    </row>
    <row r="450" spans="1:3" x14ac:dyDescent="0.65">
      <c r="A450" s="173" t="s">
        <v>242</v>
      </c>
    </row>
    <row r="451" spans="1:3" x14ac:dyDescent="0.65">
      <c r="A451" s="173" t="s">
        <v>198</v>
      </c>
    </row>
    <row r="452" spans="1:3" x14ac:dyDescent="0.65">
      <c r="A452" s="173">
        <v>95.8</v>
      </c>
      <c r="C452" s="173" t="s">
        <v>126</v>
      </c>
    </row>
    <row r="453" spans="1:3" x14ac:dyDescent="0.65">
      <c r="A453" s="173">
        <v>114</v>
      </c>
    </row>
    <row r="454" spans="1:3" x14ac:dyDescent="0.65">
      <c r="A454" s="173" t="s">
        <v>243</v>
      </c>
    </row>
    <row r="455" spans="1:3" x14ac:dyDescent="0.65">
      <c r="A455" s="173" t="s">
        <v>198</v>
      </c>
    </row>
    <row r="456" spans="1:3" x14ac:dyDescent="0.65">
      <c r="A456" s="173">
        <v>172.43</v>
      </c>
      <c r="C456" s="173" t="s">
        <v>126</v>
      </c>
    </row>
    <row r="457" spans="1:3" x14ac:dyDescent="0.65">
      <c r="A457" s="173">
        <v>115</v>
      </c>
    </row>
    <row r="458" spans="1:3" x14ac:dyDescent="0.65">
      <c r="A458" s="173" t="s">
        <v>244</v>
      </c>
    </row>
    <row r="459" spans="1:3" x14ac:dyDescent="0.65">
      <c r="A459" s="173" t="s">
        <v>198</v>
      </c>
    </row>
    <row r="460" spans="1:3" x14ac:dyDescent="0.65">
      <c r="A460" s="173">
        <v>364.02</v>
      </c>
      <c r="C460" s="173" t="s">
        <v>126</v>
      </c>
    </row>
    <row r="461" spans="1:3" x14ac:dyDescent="0.65">
      <c r="A461" s="173">
        <v>116</v>
      </c>
    </row>
    <row r="462" spans="1:3" x14ac:dyDescent="0.65">
      <c r="A462" s="173" t="s">
        <v>245</v>
      </c>
    </row>
    <row r="463" spans="1:3" x14ac:dyDescent="0.65">
      <c r="A463" s="173" t="s">
        <v>148</v>
      </c>
    </row>
    <row r="464" spans="1:3" x14ac:dyDescent="0.65">
      <c r="A464" s="173">
        <v>205.61</v>
      </c>
      <c r="C464" s="173" t="s">
        <v>126</v>
      </c>
    </row>
    <row r="465" spans="1:3" x14ac:dyDescent="0.65">
      <c r="A465" s="173">
        <v>117</v>
      </c>
    </row>
    <row r="466" spans="1:3" x14ac:dyDescent="0.65">
      <c r="A466" s="173" t="s">
        <v>246</v>
      </c>
    </row>
    <row r="467" spans="1:3" x14ac:dyDescent="0.65">
      <c r="A467" s="173" t="s">
        <v>148</v>
      </c>
    </row>
    <row r="468" spans="1:3" x14ac:dyDescent="0.65">
      <c r="A468" s="173">
        <v>363.56</v>
      </c>
      <c r="C468" s="173" t="s">
        <v>126</v>
      </c>
    </row>
    <row r="469" spans="1:3" x14ac:dyDescent="0.65">
      <c r="A469" s="173">
        <v>118</v>
      </c>
    </row>
    <row r="470" spans="1:3" x14ac:dyDescent="0.65">
      <c r="A470" s="173" t="s">
        <v>247</v>
      </c>
    </row>
    <row r="471" spans="1:3" x14ac:dyDescent="0.65">
      <c r="A471" s="173" t="s">
        <v>148</v>
      </c>
    </row>
    <row r="472" spans="1:3" x14ac:dyDescent="0.65">
      <c r="A472" s="173">
        <v>411.53</v>
      </c>
      <c r="C472" s="173" t="s">
        <v>126</v>
      </c>
    </row>
    <row r="473" spans="1:3" x14ac:dyDescent="0.65">
      <c r="A473" s="173">
        <v>119</v>
      </c>
    </row>
    <row r="474" spans="1:3" x14ac:dyDescent="0.65">
      <c r="A474" s="173" t="s">
        <v>248</v>
      </c>
    </row>
    <row r="475" spans="1:3" x14ac:dyDescent="0.65">
      <c r="A475" s="173" t="s">
        <v>148</v>
      </c>
    </row>
    <row r="476" spans="1:3" x14ac:dyDescent="0.65">
      <c r="A476" s="173">
        <v>635.51</v>
      </c>
      <c r="C476" s="173" t="s">
        <v>126</v>
      </c>
    </row>
    <row r="477" spans="1:3" x14ac:dyDescent="0.65">
      <c r="A477" s="173">
        <v>120</v>
      </c>
    </row>
    <row r="478" spans="1:3" x14ac:dyDescent="0.65">
      <c r="A478" s="173" t="s">
        <v>249</v>
      </c>
    </row>
    <row r="479" spans="1:3" x14ac:dyDescent="0.65">
      <c r="A479" s="173" t="s">
        <v>148</v>
      </c>
    </row>
    <row r="480" spans="1:3" x14ac:dyDescent="0.65">
      <c r="A480" s="174">
        <v>1448.6</v>
      </c>
      <c r="B480" s="174"/>
      <c r="C480" s="173" t="s">
        <v>126</v>
      </c>
    </row>
    <row r="481" spans="1:3" x14ac:dyDescent="0.65">
      <c r="A481" s="173">
        <v>121</v>
      </c>
    </row>
    <row r="482" spans="1:3" x14ac:dyDescent="0.65">
      <c r="A482" s="173" t="s">
        <v>250</v>
      </c>
    </row>
    <row r="483" spans="1:3" x14ac:dyDescent="0.65">
      <c r="A483" s="173" t="s">
        <v>148</v>
      </c>
    </row>
    <row r="484" spans="1:3" x14ac:dyDescent="0.65">
      <c r="A484" s="174">
        <v>1766.36</v>
      </c>
      <c r="B484" s="174"/>
      <c r="C484" s="173" t="s">
        <v>126</v>
      </c>
    </row>
    <row r="485" spans="1:3" x14ac:dyDescent="0.65">
      <c r="A485" s="173">
        <v>122</v>
      </c>
    </row>
    <row r="486" spans="1:3" x14ac:dyDescent="0.65">
      <c r="A486" s="173" t="s">
        <v>251</v>
      </c>
    </row>
    <row r="487" spans="1:3" x14ac:dyDescent="0.65">
      <c r="A487" s="173" t="s">
        <v>148</v>
      </c>
    </row>
    <row r="488" spans="1:3" x14ac:dyDescent="0.65">
      <c r="A488" s="174">
        <v>3271.03</v>
      </c>
      <c r="B488" s="174"/>
      <c r="C488" s="173" t="s">
        <v>126</v>
      </c>
    </row>
    <row r="489" spans="1:3" x14ac:dyDescent="0.65">
      <c r="A489" s="173">
        <v>123</v>
      </c>
    </row>
    <row r="490" spans="1:3" x14ac:dyDescent="0.65">
      <c r="A490" s="173" t="s">
        <v>252</v>
      </c>
    </row>
    <row r="491" spans="1:3" x14ac:dyDescent="0.65">
      <c r="A491" s="173" t="s">
        <v>148</v>
      </c>
    </row>
    <row r="492" spans="1:3" x14ac:dyDescent="0.65">
      <c r="A492" s="174">
        <v>5046.7299999999996</v>
      </c>
      <c r="B492" s="174"/>
      <c r="C492" s="173" t="s">
        <v>126</v>
      </c>
    </row>
    <row r="493" spans="1:3" x14ac:dyDescent="0.65">
      <c r="A493" s="173">
        <v>124</v>
      </c>
    </row>
    <row r="494" spans="1:3" x14ac:dyDescent="0.65">
      <c r="A494" s="173" t="s">
        <v>253</v>
      </c>
    </row>
    <row r="495" spans="1:3" x14ac:dyDescent="0.65">
      <c r="A495" s="173" t="s">
        <v>148</v>
      </c>
    </row>
    <row r="496" spans="1:3" x14ac:dyDescent="0.65">
      <c r="A496" s="173">
        <v>700.93</v>
      </c>
      <c r="C496" s="173" t="s">
        <v>126</v>
      </c>
    </row>
    <row r="497" spans="1:3" x14ac:dyDescent="0.65">
      <c r="A497" s="173">
        <v>125</v>
      </c>
    </row>
    <row r="498" spans="1:3" x14ac:dyDescent="0.65">
      <c r="A498" s="173" t="s">
        <v>254</v>
      </c>
    </row>
    <row r="499" spans="1:3" x14ac:dyDescent="0.65">
      <c r="A499" s="173" t="s">
        <v>148</v>
      </c>
    </row>
    <row r="500" spans="1:3" x14ac:dyDescent="0.65">
      <c r="A500" s="173">
        <v>747.66</v>
      </c>
      <c r="C500" s="173" t="s">
        <v>126</v>
      </c>
    </row>
    <row r="501" spans="1:3" x14ac:dyDescent="0.65">
      <c r="A501" s="173">
        <v>126</v>
      </c>
    </row>
    <row r="502" spans="1:3" x14ac:dyDescent="0.65">
      <c r="A502" s="173" t="s">
        <v>255</v>
      </c>
    </row>
    <row r="503" spans="1:3" x14ac:dyDescent="0.65">
      <c r="A503" s="173" t="s">
        <v>148</v>
      </c>
    </row>
    <row r="504" spans="1:3" x14ac:dyDescent="0.65">
      <c r="A504" s="174">
        <v>1028.04</v>
      </c>
      <c r="B504" s="174"/>
      <c r="C504" s="173" t="s">
        <v>126</v>
      </c>
    </row>
    <row r="505" spans="1:3" x14ac:dyDescent="0.65">
      <c r="A505" s="173">
        <v>127</v>
      </c>
    </row>
    <row r="506" spans="1:3" x14ac:dyDescent="0.65">
      <c r="A506" s="173" t="s">
        <v>256</v>
      </c>
    </row>
    <row r="507" spans="1:3" x14ac:dyDescent="0.65">
      <c r="A507" s="173" t="s">
        <v>148</v>
      </c>
    </row>
    <row r="508" spans="1:3" x14ac:dyDescent="0.65">
      <c r="A508" s="174">
        <v>1962.62</v>
      </c>
      <c r="B508" s="174"/>
      <c r="C508" s="173" t="s">
        <v>126</v>
      </c>
    </row>
    <row r="509" spans="1:3" x14ac:dyDescent="0.65">
      <c r="A509" s="173">
        <v>128</v>
      </c>
    </row>
    <row r="510" spans="1:3" x14ac:dyDescent="0.65">
      <c r="A510" s="173" t="s">
        <v>257</v>
      </c>
    </row>
    <row r="511" spans="1:3" x14ac:dyDescent="0.65">
      <c r="A511" s="173" t="s">
        <v>148</v>
      </c>
    </row>
    <row r="512" spans="1:3" x14ac:dyDescent="0.65">
      <c r="A512" s="174">
        <v>2794.39</v>
      </c>
      <c r="B512" s="174"/>
      <c r="C512" s="173" t="s">
        <v>126</v>
      </c>
    </row>
    <row r="513" spans="1:3" x14ac:dyDescent="0.65">
      <c r="A513" s="173">
        <v>129</v>
      </c>
    </row>
    <row r="514" spans="1:3" x14ac:dyDescent="0.65">
      <c r="A514" s="173" t="s">
        <v>258</v>
      </c>
    </row>
    <row r="515" spans="1:3" x14ac:dyDescent="0.65">
      <c r="A515" s="173" t="s">
        <v>148</v>
      </c>
    </row>
    <row r="516" spans="1:3" x14ac:dyDescent="0.65">
      <c r="A516" s="174">
        <v>3728.97</v>
      </c>
      <c r="B516" s="174"/>
      <c r="C516" s="173" t="s">
        <v>126</v>
      </c>
    </row>
    <row r="517" spans="1:3" x14ac:dyDescent="0.65">
      <c r="A517" s="173">
        <v>130</v>
      </c>
    </row>
    <row r="518" spans="1:3" x14ac:dyDescent="0.65">
      <c r="A518" s="173" t="s">
        <v>259</v>
      </c>
    </row>
    <row r="519" spans="1:3" x14ac:dyDescent="0.65">
      <c r="A519" s="173" t="s">
        <v>148</v>
      </c>
    </row>
    <row r="520" spans="1:3" x14ac:dyDescent="0.65">
      <c r="A520" s="174">
        <v>6355.14</v>
      </c>
      <c r="C520" s="173" t="s">
        <v>126</v>
      </c>
    </row>
    <row r="521" spans="1:3" x14ac:dyDescent="0.65">
      <c r="A521" s="173">
        <v>131</v>
      </c>
    </row>
    <row r="522" spans="1:3" x14ac:dyDescent="0.65">
      <c r="A522" s="173" t="s">
        <v>260</v>
      </c>
    </row>
    <row r="523" spans="1:3" x14ac:dyDescent="0.65">
      <c r="A523" s="173" t="s">
        <v>148</v>
      </c>
    </row>
    <row r="524" spans="1:3" x14ac:dyDescent="0.65">
      <c r="A524" s="173">
        <v>112.15</v>
      </c>
      <c r="C524" s="173" t="s">
        <v>126</v>
      </c>
    </row>
    <row r="525" spans="1:3" x14ac:dyDescent="0.65">
      <c r="A525" s="173">
        <v>132</v>
      </c>
    </row>
    <row r="526" spans="1:3" x14ac:dyDescent="0.65">
      <c r="A526" s="173" t="s">
        <v>261</v>
      </c>
    </row>
    <row r="527" spans="1:3" x14ac:dyDescent="0.65">
      <c r="A527" s="173" t="s">
        <v>148</v>
      </c>
    </row>
    <row r="528" spans="1:3" x14ac:dyDescent="0.65">
      <c r="A528" s="173">
        <v>186.92</v>
      </c>
      <c r="C528" s="173" t="s">
        <v>126</v>
      </c>
    </row>
    <row r="529" spans="1:3" x14ac:dyDescent="0.65">
      <c r="A529" s="173">
        <v>133</v>
      </c>
    </row>
    <row r="530" spans="1:3" x14ac:dyDescent="0.65">
      <c r="A530" s="173" t="s">
        <v>262</v>
      </c>
    </row>
    <row r="531" spans="1:3" x14ac:dyDescent="0.65">
      <c r="A531" s="173" t="s">
        <v>148</v>
      </c>
    </row>
    <row r="532" spans="1:3" x14ac:dyDescent="0.65">
      <c r="A532" s="173">
        <v>373.83</v>
      </c>
      <c r="C532" s="173" t="s">
        <v>126</v>
      </c>
    </row>
    <row r="533" spans="1:3" x14ac:dyDescent="0.65">
      <c r="A533" s="173">
        <v>134</v>
      </c>
    </row>
    <row r="534" spans="1:3" x14ac:dyDescent="0.65">
      <c r="A534" s="173" t="s">
        <v>263</v>
      </c>
    </row>
    <row r="535" spans="1:3" x14ac:dyDescent="0.65">
      <c r="A535" s="173" t="s">
        <v>264</v>
      </c>
    </row>
    <row r="536" spans="1:3" x14ac:dyDescent="0.65">
      <c r="A536" s="174">
        <v>1271.03</v>
      </c>
      <c r="B536" s="174"/>
      <c r="C536" s="173" t="s">
        <v>126</v>
      </c>
    </row>
    <row r="537" spans="1:3" x14ac:dyDescent="0.65">
      <c r="A537" s="173">
        <v>135</v>
      </c>
    </row>
    <row r="538" spans="1:3" x14ac:dyDescent="0.65">
      <c r="A538" s="173" t="s">
        <v>265</v>
      </c>
    </row>
    <row r="539" spans="1:3" x14ac:dyDescent="0.65">
      <c r="A539" s="173" t="s">
        <v>167</v>
      </c>
    </row>
    <row r="540" spans="1:3" x14ac:dyDescent="0.65">
      <c r="A540" s="173">
        <v>47.67</v>
      </c>
      <c r="C540" s="173" t="s">
        <v>126</v>
      </c>
    </row>
    <row r="541" spans="1:3" x14ac:dyDescent="0.65">
      <c r="A541" s="173">
        <v>136</v>
      </c>
    </row>
    <row r="542" spans="1:3" x14ac:dyDescent="0.65">
      <c r="A542" s="173" t="s">
        <v>266</v>
      </c>
    </row>
    <row r="543" spans="1:3" x14ac:dyDescent="0.65">
      <c r="A543" s="173" t="s">
        <v>267</v>
      </c>
    </row>
    <row r="544" spans="1:3" x14ac:dyDescent="0.65">
      <c r="A544" s="173">
        <v>48.6</v>
      </c>
      <c r="C544" s="173" t="s">
        <v>126</v>
      </c>
    </row>
    <row r="545" spans="1:3" x14ac:dyDescent="0.65">
      <c r="A545" s="173">
        <v>137</v>
      </c>
    </row>
    <row r="546" spans="1:3" x14ac:dyDescent="0.65">
      <c r="A546" s="173" t="s">
        <v>268</v>
      </c>
    </row>
    <row r="547" spans="1:3" x14ac:dyDescent="0.65">
      <c r="A547" s="173" t="s">
        <v>267</v>
      </c>
    </row>
    <row r="548" spans="1:3" x14ac:dyDescent="0.65">
      <c r="A548" s="173">
        <v>48.6</v>
      </c>
      <c r="C548" s="173" t="s">
        <v>126</v>
      </c>
    </row>
    <row r="549" spans="1:3" x14ac:dyDescent="0.65">
      <c r="A549" s="173">
        <v>138</v>
      </c>
    </row>
    <row r="550" spans="1:3" x14ac:dyDescent="0.65">
      <c r="A550" s="173" t="s">
        <v>269</v>
      </c>
    </row>
    <row r="551" spans="1:3" x14ac:dyDescent="0.65">
      <c r="A551" s="173" t="s">
        <v>267</v>
      </c>
    </row>
    <row r="552" spans="1:3" x14ac:dyDescent="0.65">
      <c r="A552" s="173">
        <v>48.6</v>
      </c>
      <c r="C552" s="173" t="s">
        <v>126</v>
      </c>
    </row>
    <row r="553" spans="1:3" x14ac:dyDescent="0.65">
      <c r="A553" s="173">
        <v>139</v>
      </c>
    </row>
    <row r="554" spans="1:3" x14ac:dyDescent="0.65">
      <c r="A554" s="173" t="s">
        <v>270</v>
      </c>
    </row>
    <row r="555" spans="1:3" x14ac:dyDescent="0.65">
      <c r="A555" s="173" t="s">
        <v>267</v>
      </c>
    </row>
    <row r="556" spans="1:3" x14ac:dyDescent="0.65">
      <c r="A556" s="173">
        <v>49.53</v>
      </c>
      <c r="C556" s="173" t="s">
        <v>126</v>
      </c>
    </row>
    <row r="557" spans="1:3" x14ac:dyDescent="0.65">
      <c r="A557" s="173">
        <v>140</v>
      </c>
    </row>
    <row r="558" spans="1:3" x14ac:dyDescent="0.65">
      <c r="A558" s="173" t="s">
        <v>271</v>
      </c>
    </row>
    <row r="559" spans="1:3" x14ac:dyDescent="0.65">
      <c r="A559" s="173" t="s">
        <v>267</v>
      </c>
    </row>
    <row r="560" spans="1:3" x14ac:dyDescent="0.65">
      <c r="A560" s="173">
        <v>49.53</v>
      </c>
      <c r="C560" s="173" t="s">
        <v>126</v>
      </c>
    </row>
    <row r="561" spans="1:3" x14ac:dyDescent="0.65">
      <c r="A561" s="173">
        <v>141</v>
      </c>
    </row>
    <row r="562" spans="1:3" x14ac:dyDescent="0.65">
      <c r="A562" s="173" t="s">
        <v>272</v>
      </c>
    </row>
    <row r="563" spans="1:3" x14ac:dyDescent="0.65">
      <c r="A563" s="173" t="s">
        <v>267</v>
      </c>
    </row>
    <row r="564" spans="1:3" x14ac:dyDescent="0.65">
      <c r="A564" s="173">
        <v>53.27</v>
      </c>
      <c r="C564" s="173" t="s">
        <v>126</v>
      </c>
    </row>
    <row r="565" spans="1:3" x14ac:dyDescent="0.65">
      <c r="A565" s="173">
        <v>142</v>
      </c>
    </row>
    <row r="566" spans="1:3" x14ac:dyDescent="0.65">
      <c r="A566" s="173" t="s">
        <v>273</v>
      </c>
    </row>
    <row r="567" spans="1:3" x14ac:dyDescent="0.65">
      <c r="A567" s="173" t="s">
        <v>267</v>
      </c>
    </row>
    <row r="568" spans="1:3" x14ac:dyDescent="0.65">
      <c r="A568" s="173">
        <v>51.4</v>
      </c>
      <c r="C568" s="173" t="s">
        <v>126</v>
      </c>
    </row>
    <row r="569" spans="1:3" x14ac:dyDescent="0.65">
      <c r="A569" s="173">
        <v>143</v>
      </c>
    </row>
    <row r="570" spans="1:3" x14ac:dyDescent="0.65">
      <c r="A570" s="173" t="s">
        <v>274</v>
      </c>
    </row>
    <row r="571" spans="1:3" x14ac:dyDescent="0.65">
      <c r="A571" s="173" t="s">
        <v>275</v>
      </c>
    </row>
    <row r="572" spans="1:3" x14ac:dyDescent="0.65">
      <c r="A572" s="173">
        <v>20.56</v>
      </c>
      <c r="C572" s="173" t="s">
        <v>126</v>
      </c>
    </row>
    <row r="573" spans="1:3" x14ac:dyDescent="0.65">
      <c r="A573" s="173">
        <v>144</v>
      </c>
    </row>
    <row r="574" spans="1:3" x14ac:dyDescent="0.65">
      <c r="A574" s="173" t="s">
        <v>276</v>
      </c>
    </row>
    <row r="575" spans="1:3" x14ac:dyDescent="0.65">
      <c r="A575" s="173" t="s">
        <v>275</v>
      </c>
    </row>
    <row r="576" spans="1:3" x14ac:dyDescent="0.65">
      <c r="A576" s="173">
        <v>19.63</v>
      </c>
      <c r="C576" s="173" t="s">
        <v>126</v>
      </c>
    </row>
    <row r="577" spans="1:3" x14ac:dyDescent="0.65">
      <c r="A577" s="173">
        <v>145</v>
      </c>
    </row>
    <row r="578" spans="1:3" x14ac:dyDescent="0.65">
      <c r="A578" s="173" t="s">
        <v>277</v>
      </c>
    </row>
    <row r="579" spans="1:3" x14ac:dyDescent="0.65">
      <c r="A579" s="173" t="s">
        <v>267</v>
      </c>
    </row>
    <row r="580" spans="1:3" x14ac:dyDescent="0.65">
      <c r="A580" s="173">
        <v>126.17</v>
      </c>
      <c r="C580" s="173" t="s">
        <v>126</v>
      </c>
    </row>
    <row r="581" spans="1:3" x14ac:dyDescent="0.65">
      <c r="A581" s="173">
        <v>146</v>
      </c>
    </row>
    <row r="582" spans="1:3" x14ac:dyDescent="0.65">
      <c r="A582" s="173" t="s">
        <v>278</v>
      </c>
    </row>
    <row r="583" spans="1:3" x14ac:dyDescent="0.65">
      <c r="A583" s="173" t="s">
        <v>267</v>
      </c>
    </row>
    <row r="584" spans="1:3" x14ac:dyDescent="0.65">
      <c r="A584" s="173">
        <v>214.95</v>
      </c>
      <c r="C584" s="173" t="s">
        <v>126</v>
      </c>
    </row>
    <row r="585" spans="1:3" x14ac:dyDescent="0.65">
      <c r="A585" s="173">
        <v>147</v>
      </c>
    </row>
    <row r="586" spans="1:3" x14ac:dyDescent="0.65">
      <c r="A586" s="173" t="s">
        <v>279</v>
      </c>
    </row>
    <row r="587" spans="1:3" x14ac:dyDescent="0.65">
      <c r="A587" s="173" t="s">
        <v>267</v>
      </c>
    </row>
    <row r="588" spans="1:3" x14ac:dyDescent="0.65">
      <c r="A588" s="174">
        <v>1432.71</v>
      </c>
      <c r="C588" s="173" t="s">
        <v>126</v>
      </c>
    </row>
    <row r="589" spans="1:3" x14ac:dyDescent="0.65">
      <c r="A589" s="173">
        <v>148</v>
      </c>
    </row>
    <row r="590" spans="1:3" x14ac:dyDescent="0.65">
      <c r="A590" s="173" t="s">
        <v>280</v>
      </c>
    </row>
    <row r="591" spans="1:3" x14ac:dyDescent="0.65">
      <c r="A591" s="173" t="s">
        <v>267</v>
      </c>
    </row>
    <row r="592" spans="1:3" x14ac:dyDescent="0.65">
      <c r="A592" s="174">
        <v>1800</v>
      </c>
      <c r="C592" s="173" t="s">
        <v>126</v>
      </c>
    </row>
    <row r="593" spans="1:3" x14ac:dyDescent="0.65">
      <c r="A593" s="173">
        <v>149</v>
      </c>
    </row>
    <row r="594" spans="1:3" x14ac:dyDescent="0.65">
      <c r="A594" s="173" t="s">
        <v>281</v>
      </c>
    </row>
    <row r="595" spans="1:3" x14ac:dyDescent="0.65">
      <c r="A595" s="173" t="s">
        <v>267</v>
      </c>
    </row>
    <row r="596" spans="1:3" x14ac:dyDescent="0.65">
      <c r="A596" s="174">
        <v>3099.54</v>
      </c>
      <c r="C596" s="173" t="s">
        <v>126</v>
      </c>
    </row>
    <row r="597" spans="1:3" x14ac:dyDescent="0.65">
      <c r="A597" s="173">
        <v>150</v>
      </c>
    </row>
    <row r="598" spans="1:3" x14ac:dyDescent="0.65">
      <c r="A598" s="173" t="s">
        <v>282</v>
      </c>
    </row>
    <row r="599" spans="1:3" x14ac:dyDescent="0.65">
      <c r="A599" s="173" t="s">
        <v>267</v>
      </c>
    </row>
    <row r="600" spans="1:3" x14ac:dyDescent="0.65">
      <c r="A600" s="174">
        <v>6280.37</v>
      </c>
      <c r="B600" s="174"/>
      <c r="C600" s="173" t="s">
        <v>126</v>
      </c>
    </row>
    <row r="601" spans="1:3" x14ac:dyDescent="0.65">
      <c r="A601" s="173">
        <v>151</v>
      </c>
    </row>
    <row r="602" spans="1:3" x14ac:dyDescent="0.65">
      <c r="A602" s="173" t="s">
        <v>283</v>
      </c>
    </row>
    <row r="603" spans="1:3" x14ac:dyDescent="0.65">
      <c r="A603" s="173" t="s">
        <v>284</v>
      </c>
    </row>
    <row r="604" spans="1:3" x14ac:dyDescent="0.65">
      <c r="A604" s="174">
        <v>32.71</v>
      </c>
      <c r="B604" s="174"/>
      <c r="C604" s="173">
        <v>1.06</v>
      </c>
    </row>
    <row r="605" spans="1:3" x14ac:dyDescent="0.65">
      <c r="A605" s="173">
        <v>152</v>
      </c>
    </row>
    <row r="606" spans="1:3" x14ac:dyDescent="0.65">
      <c r="A606" s="173" t="s">
        <v>285</v>
      </c>
    </row>
    <row r="607" spans="1:3" x14ac:dyDescent="0.65">
      <c r="A607" s="173" t="s">
        <v>284</v>
      </c>
    </row>
    <row r="608" spans="1:3" x14ac:dyDescent="0.65">
      <c r="A608" s="174">
        <v>32.71</v>
      </c>
      <c r="B608" s="174"/>
      <c r="C608" s="173">
        <v>0.26</v>
      </c>
    </row>
    <row r="609" spans="1:3" x14ac:dyDescent="0.65">
      <c r="A609" s="173">
        <v>153</v>
      </c>
    </row>
    <row r="610" spans="1:3" x14ac:dyDescent="0.65">
      <c r="A610" s="173" t="s">
        <v>286</v>
      </c>
    </row>
    <row r="611" spans="1:3" x14ac:dyDescent="0.65">
      <c r="A611" s="173" t="s">
        <v>4</v>
      </c>
    </row>
    <row r="612" spans="1:3" x14ac:dyDescent="0.65">
      <c r="A612" s="174">
        <v>195.33</v>
      </c>
      <c r="B612" s="174"/>
      <c r="C612" s="173" t="s">
        <v>126</v>
      </c>
    </row>
    <row r="613" spans="1:3" x14ac:dyDescent="0.65">
      <c r="A613" s="173">
        <v>154</v>
      </c>
    </row>
    <row r="614" spans="1:3" x14ac:dyDescent="0.65">
      <c r="A614" s="173" t="s">
        <v>287</v>
      </c>
    </row>
    <row r="615" spans="1:3" x14ac:dyDescent="0.65">
      <c r="A615" s="173" t="s">
        <v>4</v>
      </c>
    </row>
    <row r="616" spans="1:3" x14ac:dyDescent="0.65">
      <c r="A616" s="173">
        <v>204.67</v>
      </c>
      <c r="C616" s="173" t="s">
        <v>126</v>
      </c>
    </row>
    <row r="617" spans="1:3" x14ac:dyDescent="0.65">
      <c r="A617" s="173">
        <v>155</v>
      </c>
    </row>
    <row r="618" spans="1:3" x14ac:dyDescent="0.65">
      <c r="A618" s="173" t="s">
        <v>288</v>
      </c>
    </row>
    <row r="619" spans="1:3" x14ac:dyDescent="0.65">
      <c r="A619" s="173" t="s">
        <v>4</v>
      </c>
    </row>
    <row r="620" spans="1:3" x14ac:dyDescent="0.65">
      <c r="A620" s="173">
        <v>168.22</v>
      </c>
      <c r="C620" s="173" t="s">
        <v>126</v>
      </c>
    </row>
    <row r="621" spans="1:3" x14ac:dyDescent="0.65">
      <c r="A621" s="173">
        <v>156</v>
      </c>
    </row>
    <row r="622" spans="1:3" x14ac:dyDescent="0.65">
      <c r="A622" s="173" t="s">
        <v>289</v>
      </c>
    </row>
    <row r="623" spans="1:3" x14ac:dyDescent="0.65">
      <c r="A623" s="173" t="s">
        <v>4</v>
      </c>
    </row>
    <row r="624" spans="1:3" x14ac:dyDescent="0.65">
      <c r="A624" s="173">
        <v>177.1</v>
      </c>
      <c r="C624" s="173" t="s">
        <v>126</v>
      </c>
    </row>
    <row r="625" spans="1:3" x14ac:dyDescent="0.65">
      <c r="A625" s="173">
        <v>157</v>
      </c>
    </row>
    <row r="626" spans="1:3" x14ac:dyDescent="0.65">
      <c r="A626" s="173" t="s">
        <v>290</v>
      </c>
    </row>
    <row r="627" spans="1:3" x14ac:dyDescent="0.65">
      <c r="A627" s="173" t="s">
        <v>4</v>
      </c>
    </row>
    <row r="628" spans="1:3" x14ac:dyDescent="0.65">
      <c r="A628" s="173">
        <v>181.78</v>
      </c>
      <c r="C628" s="173" t="s">
        <v>126</v>
      </c>
    </row>
    <row r="629" spans="1:3" x14ac:dyDescent="0.65">
      <c r="A629" s="173">
        <v>158</v>
      </c>
    </row>
    <row r="630" spans="1:3" x14ac:dyDescent="0.65">
      <c r="A630" s="173" t="s">
        <v>291</v>
      </c>
    </row>
    <row r="631" spans="1:3" x14ac:dyDescent="0.65">
      <c r="A631" s="173" t="s">
        <v>4</v>
      </c>
    </row>
    <row r="632" spans="1:3" x14ac:dyDescent="0.65">
      <c r="A632" s="173">
        <v>205.61</v>
      </c>
      <c r="C632" s="173" t="s">
        <v>126</v>
      </c>
    </row>
    <row r="633" spans="1:3" x14ac:dyDescent="0.65">
      <c r="A633" s="173">
        <v>159</v>
      </c>
    </row>
    <row r="634" spans="1:3" x14ac:dyDescent="0.65">
      <c r="A634" s="173" t="s">
        <v>292</v>
      </c>
    </row>
    <row r="635" spans="1:3" x14ac:dyDescent="0.65">
      <c r="A635" s="173" t="s">
        <v>4</v>
      </c>
    </row>
    <row r="636" spans="1:3" x14ac:dyDescent="0.65">
      <c r="A636" s="173">
        <v>172.43</v>
      </c>
      <c r="C636" s="173" t="s">
        <v>126</v>
      </c>
    </row>
    <row r="637" spans="1:3" x14ac:dyDescent="0.65">
      <c r="A637" s="173">
        <v>160</v>
      </c>
    </row>
    <row r="638" spans="1:3" x14ac:dyDescent="0.65">
      <c r="A638" s="173" t="s">
        <v>293</v>
      </c>
    </row>
    <row r="639" spans="1:3" x14ac:dyDescent="0.65">
      <c r="A639" s="173" t="s">
        <v>4</v>
      </c>
    </row>
    <row r="640" spans="1:3" x14ac:dyDescent="0.65">
      <c r="A640" s="173">
        <v>168.22</v>
      </c>
      <c r="C640" s="173" t="s">
        <v>126</v>
      </c>
    </row>
    <row r="641" spans="1:3" x14ac:dyDescent="0.65">
      <c r="A641" s="173">
        <v>161</v>
      </c>
    </row>
    <row r="642" spans="1:3" x14ac:dyDescent="0.65">
      <c r="A642" s="173" t="s">
        <v>294</v>
      </c>
    </row>
    <row r="643" spans="1:3" x14ac:dyDescent="0.65">
      <c r="A643" s="173" t="s">
        <v>4</v>
      </c>
    </row>
    <row r="644" spans="1:3" x14ac:dyDescent="0.65">
      <c r="A644" s="173">
        <v>158.88</v>
      </c>
      <c r="C644" s="173" t="s">
        <v>126</v>
      </c>
    </row>
    <row r="645" spans="1:3" x14ac:dyDescent="0.65">
      <c r="A645" s="173">
        <v>162</v>
      </c>
    </row>
    <row r="646" spans="1:3" x14ac:dyDescent="0.65">
      <c r="A646" s="173" t="s">
        <v>295</v>
      </c>
    </row>
    <row r="647" spans="1:3" x14ac:dyDescent="0.65">
      <c r="A647" s="173" t="s">
        <v>4</v>
      </c>
    </row>
    <row r="648" spans="1:3" x14ac:dyDescent="0.65">
      <c r="A648" s="173">
        <v>157.94</v>
      </c>
      <c r="C648" s="173" t="s">
        <v>126</v>
      </c>
    </row>
    <row r="649" spans="1:3" x14ac:dyDescent="0.65">
      <c r="A649" s="173">
        <v>163</v>
      </c>
    </row>
    <row r="650" spans="1:3" x14ac:dyDescent="0.65">
      <c r="A650" s="173" t="s">
        <v>296</v>
      </c>
    </row>
    <row r="651" spans="1:3" x14ac:dyDescent="0.65">
      <c r="A651" s="173" t="s">
        <v>297</v>
      </c>
    </row>
    <row r="652" spans="1:3" x14ac:dyDescent="0.65">
      <c r="A652" s="173">
        <v>670</v>
      </c>
      <c r="C652" s="173" t="s">
        <v>126</v>
      </c>
    </row>
    <row r="653" spans="1:3" x14ac:dyDescent="0.65">
      <c r="A653" s="173">
        <v>164</v>
      </c>
    </row>
    <row r="654" spans="1:3" x14ac:dyDescent="0.65">
      <c r="A654" s="173" t="s">
        <v>298</v>
      </c>
    </row>
    <row r="655" spans="1:3" x14ac:dyDescent="0.65">
      <c r="A655" s="173" t="s">
        <v>297</v>
      </c>
    </row>
    <row r="656" spans="1:3" x14ac:dyDescent="0.65">
      <c r="A656" s="173">
        <v>644.86</v>
      </c>
      <c r="C656" s="173" t="s">
        <v>126</v>
      </c>
    </row>
    <row r="657" spans="1:3" x14ac:dyDescent="0.65">
      <c r="A657" s="173">
        <v>165</v>
      </c>
    </row>
    <row r="658" spans="1:3" x14ac:dyDescent="0.65">
      <c r="A658" s="173" t="s">
        <v>299</v>
      </c>
    </row>
    <row r="659" spans="1:3" x14ac:dyDescent="0.65">
      <c r="A659" s="173" t="s">
        <v>297</v>
      </c>
    </row>
    <row r="660" spans="1:3" x14ac:dyDescent="0.65">
      <c r="A660" s="173">
        <v>672.9</v>
      </c>
      <c r="C660" s="173" t="s">
        <v>126</v>
      </c>
    </row>
    <row r="661" spans="1:3" x14ac:dyDescent="0.65">
      <c r="A661" s="173">
        <v>166</v>
      </c>
    </row>
    <row r="662" spans="1:3" x14ac:dyDescent="0.65">
      <c r="A662" s="173" t="s">
        <v>300</v>
      </c>
    </row>
    <row r="663" spans="1:3" x14ac:dyDescent="0.65">
      <c r="A663" s="173" t="s">
        <v>297</v>
      </c>
    </row>
    <row r="664" spans="1:3" x14ac:dyDescent="0.65">
      <c r="A664" s="173">
        <v>635.51</v>
      </c>
      <c r="C664" s="173" t="s">
        <v>126</v>
      </c>
    </row>
    <row r="665" spans="1:3" x14ac:dyDescent="0.65">
      <c r="A665" s="173">
        <v>167</v>
      </c>
    </row>
    <row r="666" spans="1:3" x14ac:dyDescent="0.65">
      <c r="A666" s="173" t="s">
        <v>301</v>
      </c>
    </row>
    <row r="667" spans="1:3" x14ac:dyDescent="0.65">
      <c r="A667" s="173" t="s">
        <v>297</v>
      </c>
    </row>
    <row r="668" spans="1:3" x14ac:dyDescent="0.65">
      <c r="A668" s="173">
        <v>560</v>
      </c>
      <c r="C668" s="173" t="s">
        <v>126</v>
      </c>
    </row>
    <row r="669" spans="1:3" x14ac:dyDescent="0.65">
      <c r="A669" s="173">
        <v>168</v>
      </c>
    </row>
    <row r="670" spans="1:3" x14ac:dyDescent="0.65">
      <c r="A670" s="173" t="s">
        <v>302</v>
      </c>
    </row>
    <row r="671" spans="1:3" x14ac:dyDescent="0.65">
      <c r="A671" s="173" t="s">
        <v>297</v>
      </c>
    </row>
    <row r="672" spans="1:3" x14ac:dyDescent="0.65">
      <c r="A672" s="173">
        <v>590</v>
      </c>
      <c r="C672" s="173" t="s">
        <v>126</v>
      </c>
    </row>
    <row r="673" spans="1:3" x14ac:dyDescent="0.65">
      <c r="A673" s="173">
        <v>169</v>
      </c>
    </row>
    <row r="674" spans="1:3" x14ac:dyDescent="0.65">
      <c r="A674" s="173" t="s">
        <v>303</v>
      </c>
    </row>
    <row r="675" spans="1:3" x14ac:dyDescent="0.65">
      <c r="A675" s="173" t="s">
        <v>297</v>
      </c>
    </row>
    <row r="676" spans="1:3" x14ac:dyDescent="0.65">
      <c r="A676" s="173">
        <v>514.02</v>
      </c>
      <c r="C676" s="173" t="s">
        <v>126</v>
      </c>
    </row>
    <row r="677" spans="1:3" x14ac:dyDescent="0.65">
      <c r="A677" s="173">
        <v>170</v>
      </c>
    </row>
    <row r="678" spans="1:3" x14ac:dyDescent="0.65">
      <c r="A678" s="173" t="s">
        <v>304</v>
      </c>
    </row>
    <row r="679" spans="1:3" x14ac:dyDescent="0.65">
      <c r="A679" s="173" t="s">
        <v>297</v>
      </c>
    </row>
    <row r="680" spans="1:3" x14ac:dyDescent="0.65">
      <c r="A680" s="173">
        <v>620</v>
      </c>
      <c r="C680" s="173" t="s">
        <v>126</v>
      </c>
    </row>
    <row r="681" spans="1:3" x14ac:dyDescent="0.65">
      <c r="A681" s="173">
        <v>171</v>
      </c>
    </row>
    <row r="682" spans="1:3" x14ac:dyDescent="0.65">
      <c r="A682" s="173" t="s">
        <v>305</v>
      </c>
    </row>
    <row r="683" spans="1:3" x14ac:dyDescent="0.65">
      <c r="A683" s="173" t="s">
        <v>297</v>
      </c>
    </row>
    <row r="684" spans="1:3" x14ac:dyDescent="0.65">
      <c r="A684" s="173">
        <v>620</v>
      </c>
      <c r="C684" s="173" t="s">
        <v>126</v>
      </c>
    </row>
    <row r="685" spans="1:3" x14ac:dyDescent="0.65">
      <c r="A685" s="173">
        <v>172</v>
      </c>
    </row>
    <row r="686" spans="1:3" x14ac:dyDescent="0.65">
      <c r="A686" s="173" t="s">
        <v>306</v>
      </c>
    </row>
    <row r="687" spans="1:3" x14ac:dyDescent="0.65">
      <c r="A687" s="173" t="s">
        <v>307</v>
      </c>
    </row>
    <row r="688" spans="1:3" x14ac:dyDescent="0.65">
      <c r="A688" s="173">
        <v>391.59</v>
      </c>
      <c r="C688" s="173" t="s">
        <v>126</v>
      </c>
    </row>
    <row r="689" spans="1:3" x14ac:dyDescent="0.65">
      <c r="A689" s="173">
        <v>173</v>
      </c>
    </row>
    <row r="690" spans="1:3" x14ac:dyDescent="0.65">
      <c r="A690" s="173" t="s">
        <v>308</v>
      </c>
    </row>
    <row r="691" spans="1:3" x14ac:dyDescent="0.65">
      <c r="A691" s="173" t="s">
        <v>307</v>
      </c>
    </row>
    <row r="692" spans="1:3" x14ac:dyDescent="0.65">
      <c r="A692" s="173">
        <v>638.32000000000005</v>
      </c>
      <c r="C692" s="173" t="s">
        <v>126</v>
      </c>
    </row>
    <row r="693" spans="1:3" x14ac:dyDescent="0.65">
      <c r="A693" s="173">
        <v>174</v>
      </c>
    </row>
    <row r="694" spans="1:3" x14ac:dyDescent="0.65">
      <c r="A694" s="173" t="s">
        <v>309</v>
      </c>
    </row>
    <row r="695" spans="1:3" x14ac:dyDescent="0.65">
      <c r="A695" s="173" t="s">
        <v>307</v>
      </c>
    </row>
    <row r="696" spans="1:3" x14ac:dyDescent="0.65">
      <c r="A696" s="173">
        <v>981.31</v>
      </c>
      <c r="C696" s="173" t="s">
        <v>126</v>
      </c>
    </row>
    <row r="697" spans="1:3" x14ac:dyDescent="0.65">
      <c r="A697" s="173">
        <v>175</v>
      </c>
    </row>
    <row r="698" spans="1:3" x14ac:dyDescent="0.65">
      <c r="A698" s="173" t="s">
        <v>731</v>
      </c>
    </row>
    <row r="699" spans="1:3" x14ac:dyDescent="0.65">
      <c r="A699" s="173" t="s">
        <v>307</v>
      </c>
    </row>
    <row r="700" spans="1:3" x14ac:dyDescent="0.65">
      <c r="A700" s="173">
        <v>657.94</v>
      </c>
      <c r="C700" s="173" t="s">
        <v>126</v>
      </c>
    </row>
    <row r="701" spans="1:3" x14ac:dyDescent="0.65">
      <c r="A701" s="173">
        <v>176</v>
      </c>
    </row>
    <row r="702" spans="1:3" x14ac:dyDescent="0.65">
      <c r="A702" s="173" t="s">
        <v>310</v>
      </c>
    </row>
    <row r="703" spans="1:3" x14ac:dyDescent="0.65">
      <c r="A703" s="173" t="s">
        <v>307</v>
      </c>
    </row>
    <row r="704" spans="1:3" x14ac:dyDescent="0.65">
      <c r="A704" s="173">
        <v>132.71</v>
      </c>
      <c r="C704" s="173" t="s">
        <v>126</v>
      </c>
    </row>
    <row r="705" spans="1:3" x14ac:dyDescent="0.65">
      <c r="A705" s="173">
        <v>177</v>
      </c>
    </row>
    <row r="706" spans="1:3" x14ac:dyDescent="0.65">
      <c r="A706" s="173" t="s">
        <v>311</v>
      </c>
    </row>
    <row r="707" spans="1:3" x14ac:dyDescent="0.65">
      <c r="A707" s="173" t="s">
        <v>312</v>
      </c>
    </row>
    <row r="708" spans="1:3" x14ac:dyDescent="0.65">
      <c r="A708" s="173">
        <v>94.39</v>
      </c>
      <c r="C708" s="173" t="s">
        <v>126</v>
      </c>
    </row>
    <row r="709" spans="1:3" x14ac:dyDescent="0.65">
      <c r="A709" s="173">
        <v>178</v>
      </c>
    </row>
    <row r="710" spans="1:3" x14ac:dyDescent="0.65">
      <c r="A710" s="173" t="s">
        <v>313</v>
      </c>
    </row>
    <row r="711" spans="1:3" x14ac:dyDescent="0.65">
      <c r="A711" s="173" t="s">
        <v>312</v>
      </c>
    </row>
    <row r="712" spans="1:3" x14ac:dyDescent="0.65">
      <c r="A712" s="173">
        <v>135.51</v>
      </c>
      <c r="C712" s="173" t="s">
        <v>126</v>
      </c>
    </row>
    <row r="713" spans="1:3" x14ac:dyDescent="0.65">
      <c r="A713" s="173">
        <v>179</v>
      </c>
    </row>
    <row r="714" spans="1:3" x14ac:dyDescent="0.65">
      <c r="A714" s="173" t="s">
        <v>314</v>
      </c>
    </row>
    <row r="715" spans="1:3" x14ac:dyDescent="0.65">
      <c r="A715" s="173" t="s">
        <v>167</v>
      </c>
    </row>
    <row r="716" spans="1:3" x14ac:dyDescent="0.65">
      <c r="A716" s="173">
        <v>84.11</v>
      </c>
      <c r="C716" s="173" t="s">
        <v>126</v>
      </c>
    </row>
    <row r="717" spans="1:3" x14ac:dyDescent="0.65">
      <c r="A717" s="173">
        <v>180</v>
      </c>
    </row>
    <row r="718" spans="1:3" x14ac:dyDescent="0.65">
      <c r="A718" s="173" t="s">
        <v>315</v>
      </c>
    </row>
    <row r="719" spans="1:3" x14ac:dyDescent="0.65">
      <c r="A719" s="173" t="s">
        <v>167</v>
      </c>
    </row>
    <row r="720" spans="1:3" x14ac:dyDescent="0.65">
      <c r="A720" s="173">
        <v>38.79</v>
      </c>
      <c r="C720" s="173" t="s">
        <v>126</v>
      </c>
    </row>
    <row r="721" spans="1:3" x14ac:dyDescent="0.65">
      <c r="A721" s="173">
        <v>181</v>
      </c>
    </row>
    <row r="722" spans="1:3" x14ac:dyDescent="0.65">
      <c r="A722" s="173" t="s">
        <v>316</v>
      </c>
    </row>
    <row r="723" spans="1:3" x14ac:dyDescent="0.65">
      <c r="A723" s="173" t="s">
        <v>167</v>
      </c>
    </row>
    <row r="724" spans="1:3" x14ac:dyDescent="0.65">
      <c r="A724" s="173">
        <v>81.31</v>
      </c>
      <c r="C724" s="173" t="s">
        <v>126</v>
      </c>
    </row>
    <row r="725" spans="1:3" x14ac:dyDescent="0.65">
      <c r="A725" s="173">
        <v>182</v>
      </c>
    </row>
    <row r="726" spans="1:3" x14ac:dyDescent="0.65">
      <c r="A726" s="173" t="s">
        <v>317</v>
      </c>
    </row>
    <row r="727" spans="1:3" x14ac:dyDescent="0.65">
      <c r="A727" s="173" t="s">
        <v>318</v>
      </c>
    </row>
    <row r="728" spans="1:3" x14ac:dyDescent="0.65">
      <c r="A728" s="173">
        <v>3.04</v>
      </c>
      <c r="C728" s="173" t="s">
        <v>126</v>
      </c>
    </row>
    <row r="729" spans="1:3" x14ac:dyDescent="0.65">
      <c r="A729" s="173">
        <v>183</v>
      </c>
    </row>
    <row r="730" spans="1:3" x14ac:dyDescent="0.65">
      <c r="A730" s="173" t="s">
        <v>319</v>
      </c>
    </row>
    <row r="731" spans="1:3" x14ac:dyDescent="0.65">
      <c r="A731" s="173" t="s">
        <v>318</v>
      </c>
    </row>
    <row r="732" spans="1:3" x14ac:dyDescent="0.65">
      <c r="A732" s="173">
        <v>3.51</v>
      </c>
      <c r="C732" s="173" t="s">
        <v>126</v>
      </c>
    </row>
    <row r="733" spans="1:3" x14ac:dyDescent="0.65">
      <c r="A733" s="173">
        <v>184</v>
      </c>
    </row>
    <row r="734" spans="1:3" x14ac:dyDescent="0.65">
      <c r="A734" s="173" t="s">
        <v>320</v>
      </c>
    </row>
    <row r="735" spans="1:3" x14ac:dyDescent="0.65">
      <c r="A735" s="173" t="s">
        <v>198</v>
      </c>
    </row>
    <row r="736" spans="1:3" x14ac:dyDescent="0.65">
      <c r="A736" s="173">
        <v>8.65</v>
      </c>
      <c r="C736" s="173" t="s">
        <v>126</v>
      </c>
    </row>
    <row r="737" spans="1:3" x14ac:dyDescent="0.65">
      <c r="A737" s="173">
        <v>185</v>
      </c>
    </row>
    <row r="738" spans="1:3" x14ac:dyDescent="0.65">
      <c r="A738" s="173" t="s">
        <v>321</v>
      </c>
    </row>
    <row r="739" spans="1:3" x14ac:dyDescent="0.65">
      <c r="A739" s="173" t="s">
        <v>198</v>
      </c>
    </row>
    <row r="740" spans="1:3" x14ac:dyDescent="0.65">
      <c r="A740" s="173">
        <v>10.050000000000001</v>
      </c>
      <c r="C740" s="173" t="s">
        <v>126</v>
      </c>
    </row>
    <row r="741" spans="1:3" x14ac:dyDescent="0.65">
      <c r="A741" s="173">
        <v>186</v>
      </c>
    </row>
    <row r="742" spans="1:3" x14ac:dyDescent="0.65">
      <c r="A742" s="173" t="s">
        <v>322</v>
      </c>
    </row>
    <row r="743" spans="1:3" x14ac:dyDescent="0.65">
      <c r="A743" s="173" t="s">
        <v>45</v>
      </c>
    </row>
    <row r="744" spans="1:3" x14ac:dyDescent="0.65">
      <c r="A744" s="174">
        <v>2336.4499999999998</v>
      </c>
      <c r="C744" s="173" t="s">
        <v>126</v>
      </c>
    </row>
    <row r="745" spans="1:3" x14ac:dyDescent="0.65">
      <c r="A745" s="173">
        <v>187</v>
      </c>
    </row>
    <row r="746" spans="1:3" x14ac:dyDescent="0.65">
      <c r="A746" s="173" t="s">
        <v>323</v>
      </c>
    </row>
    <row r="747" spans="1:3" x14ac:dyDescent="0.65">
      <c r="A747" s="173" t="s">
        <v>45</v>
      </c>
    </row>
    <row r="748" spans="1:3" x14ac:dyDescent="0.65">
      <c r="A748" s="174">
        <v>1962.62</v>
      </c>
      <c r="C748" s="173" t="s">
        <v>126</v>
      </c>
    </row>
    <row r="749" spans="1:3" x14ac:dyDescent="0.65">
      <c r="A749" s="173">
        <v>188</v>
      </c>
    </row>
    <row r="750" spans="1:3" x14ac:dyDescent="0.65">
      <c r="A750" s="173" t="s">
        <v>324</v>
      </c>
    </row>
    <row r="751" spans="1:3" x14ac:dyDescent="0.65">
      <c r="A751" s="173" t="s">
        <v>307</v>
      </c>
    </row>
    <row r="752" spans="1:3" x14ac:dyDescent="0.65">
      <c r="A752" s="173">
        <v>149.53</v>
      </c>
      <c r="C752" s="173" t="s">
        <v>126</v>
      </c>
    </row>
    <row r="753" spans="1:3" x14ac:dyDescent="0.65">
      <c r="A753" s="173">
        <v>189</v>
      </c>
    </row>
    <row r="754" spans="1:3" x14ac:dyDescent="0.65">
      <c r="A754" s="173" t="s">
        <v>325</v>
      </c>
    </row>
    <row r="755" spans="1:3" x14ac:dyDescent="0.65">
      <c r="A755" s="173" t="s">
        <v>21</v>
      </c>
    </row>
    <row r="756" spans="1:3" x14ac:dyDescent="0.65">
      <c r="A756" s="173">
        <v>124.3</v>
      </c>
      <c r="C756" s="173" t="s">
        <v>126</v>
      </c>
    </row>
    <row r="757" spans="1:3" x14ac:dyDescent="0.65">
      <c r="A757" s="173">
        <v>190</v>
      </c>
    </row>
    <row r="758" spans="1:3" x14ac:dyDescent="0.65">
      <c r="A758" s="173" t="s">
        <v>326</v>
      </c>
    </row>
    <row r="759" spans="1:3" x14ac:dyDescent="0.65">
      <c r="A759" s="173" t="s">
        <v>21</v>
      </c>
    </row>
    <row r="760" spans="1:3" x14ac:dyDescent="0.65">
      <c r="A760" s="174">
        <v>240.19</v>
      </c>
      <c r="B760" s="174"/>
      <c r="C760" s="173" t="s">
        <v>126</v>
      </c>
    </row>
    <row r="761" spans="1:3" x14ac:dyDescent="0.65">
      <c r="A761" s="173">
        <v>191</v>
      </c>
    </row>
    <row r="762" spans="1:3" x14ac:dyDescent="0.65">
      <c r="A762" s="173" t="s">
        <v>327</v>
      </c>
    </row>
    <row r="763" spans="1:3" x14ac:dyDescent="0.65">
      <c r="A763" s="173" t="s">
        <v>21</v>
      </c>
    </row>
    <row r="764" spans="1:3" x14ac:dyDescent="0.65">
      <c r="A764" s="174">
        <v>259.35000000000002</v>
      </c>
      <c r="B764" s="174"/>
      <c r="C764" s="173" t="s">
        <v>126</v>
      </c>
    </row>
    <row r="765" spans="1:3" x14ac:dyDescent="0.65">
      <c r="A765" s="173">
        <v>192</v>
      </c>
    </row>
    <row r="766" spans="1:3" x14ac:dyDescent="0.65">
      <c r="A766" s="173" t="s">
        <v>328</v>
      </c>
    </row>
    <row r="767" spans="1:3" x14ac:dyDescent="0.65">
      <c r="A767" s="173" t="s">
        <v>198</v>
      </c>
    </row>
    <row r="768" spans="1:3" x14ac:dyDescent="0.65">
      <c r="A768" s="173">
        <v>105.61</v>
      </c>
      <c r="C768" s="173" t="s">
        <v>126</v>
      </c>
    </row>
    <row r="769" spans="1:3" x14ac:dyDescent="0.65">
      <c r="A769" s="173">
        <v>193</v>
      </c>
    </row>
    <row r="770" spans="1:3" x14ac:dyDescent="0.65">
      <c r="A770" s="173" t="s">
        <v>329</v>
      </c>
    </row>
    <row r="771" spans="1:3" x14ac:dyDescent="0.65">
      <c r="A771" s="173" t="s">
        <v>198</v>
      </c>
    </row>
    <row r="772" spans="1:3" x14ac:dyDescent="0.65">
      <c r="A772" s="173">
        <v>142.06</v>
      </c>
      <c r="C772" s="173" t="s">
        <v>126</v>
      </c>
    </row>
    <row r="773" spans="1:3" x14ac:dyDescent="0.65">
      <c r="A773" s="173">
        <v>194</v>
      </c>
    </row>
    <row r="774" spans="1:3" x14ac:dyDescent="0.65">
      <c r="A774" s="173" t="s">
        <v>330</v>
      </c>
    </row>
    <row r="775" spans="1:3" x14ac:dyDescent="0.65">
      <c r="A775" s="173" t="s">
        <v>198</v>
      </c>
    </row>
    <row r="776" spans="1:3" x14ac:dyDescent="0.65">
      <c r="A776" s="173">
        <v>261.68</v>
      </c>
      <c r="C776" s="173" t="s">
        <v>126</v>
      </c>
    </row>
    <row r="777" spans="1:3" x14ac:dyDescent="0.65">
      <c r="A777" s="173">
        <v>195</v>
      </c>
    </row>
    <row r="778" spans="1:3" x14ac:dyDescent="0.65">
      <c r="A778" s="173" t="s">
        <v>331</v>
      </c>
    </row>
    <row r="779" spans="1:3" x14ac:dyDescent="0.65">
      <c r="A779" s="173" t="s">
        <v>198</v>
      </c>
    </row>
    <row r="780" spans="1:3" x14ac:dyDescent="0.65">
      <c r="A780" s="173">
        <v>177.57</v>
      </c>
      <c r="C780" s="173" t="s">
        <v>126</v>
      </c>
    </row>
    <row r="781" spans="1:3" x14ac:dyDescent="0.65">
      <c r="A781" s="173">
        <v>196</v>
      </c>
    </row>
    <row r="782" spans="1:3" x14ac:dyDescent="0.65">
      <c r="A782" s="173" t="s">
        <v>332</v>
      </c>
    </row>
    <row r="783" spans="1:3" x14ac:dyDescent="0.65">
      <c r="A783" s="173" t="s">
        <v>198</v>
      </c>
    </row>
    <row r="784" spans="1:3" x14ac:dyDescent="0.65">
      <c r="A784" s="173">
        <v>140.19</v>
      </c>
      <c r="C784" s="173" t="s">
        <v>126</v>
      </c>
    </row>
    <row r="785" spans="1:3" x14ac:dyDescent="0.65">
      <c r="A785" s="173">
        <v>197</v>
      </c>
    </row>
    <row r="786" spans="1:3" x14ac:dyDescent="0.65">
      <c r="A786" s="173" t="s">
        <v>333</v>
      </c>
    </row>
    <row r="787" spans="1:3" x14ac:dyDescent="0.65">
      <c r="A787" s="173" t="s">
        <v>198</v>
      </c>
    </row>
    <row r="788" spans="1:3" x14ac:dyDescent="0.65">
      <c r="A788" s="173">
        <v>186.92</v>
      </c>
      <c r="C788" s="173" t="s">
        <v>126</v>
      </c>
    </row>
    <row r="789" spans="1:3" x14ac:dyDescent="0.65">
      <c r="A789" s="173">
        <v>198</v>
      </c>
    </row>
    <row r="790" spans="1:3" x14ac:dyDescent="0.65">
      <c r="A790" s="173" t="s">
        <v>334</v>
      </c>
    </row>
    <row r="791" spans="1:3" x14ac:dyDescent="0.65">
      <c r="A791" s="173" t="s">
        <v>335</v>
      </c>
    </row>
    <row r="792" spans="1:3" x14ac:dyDescent="0.65">
      <c r="A792" s="174">
        <v>9803.74</v>
      </c>
      <c r="C792" s="173" t="s">
        <v>126</v>
      </c>
    </row>
    <row r="793" spans="1:3" x14ac:dyDescent="0.65">
      <c r="A793" s="173">
        <v>199</v>
      </c>
    </row>
    <row r="794" spans="1:3" x14ac:dyDescent="0.65">
      <c r="A794" s="173" t="s">
        <v>336</v>
      </c>
    </row>
    <row r="795" spans="1:3" x14ac:dyDescent="0.65">
      <c r="A795" s="173" t="s">
        <v>264</v>
      </c>
    </row>
    <row r="796" spans="1:3" x14ac:dyDescent="0.65">
      <c r="A796" s="174">
        <v>1635.51</v>
      </c>
      <c r="C796" s="173" t="s">
        <v>126</v>
      </c>
    </row>
    <row r="797" spans="1:3" x14ac:dyDescent="0.65">
      <c r="A797" s="173">
        <v>200</v>
      </c>
    </row>
    <row r="798" spans="1:3" x14ac:dyDescent="0.65">
      <c r="A798" s="173" t="s">
        <v>337</v>
      </c>
    </row>
    <row r="799" spans="1:3" x14ac:dyDescent="0.65">
      <c r="A799" s="173" t="s">
        <v>264</v>
      </c>
    </row>
    <row r="800" spans="1:3" x14ac:dyDescent="0.65">
      <c r="A800" s="174">
        <v>2168.23</v>
      </c>
      <c r="C800" s="173" t="s">
        <v>126</v>
      </c>
    </row>
    <row r="801" spans="1:3" x14ac:dyDescent="0.65">
      <c r="A801" s="173">
        <v>201</v>
      </c>
    </row>
    <row r="802" spans="1:3" x14ac:dyDescent="0.65">
      <c r="A802" s="173" t="s">
        <v>338</v>
      </c>
    </row>
    <row r="803" spans="1:3" x14ac:dyDescent="0.65">
      <c r="A803" s="173" t="s">
        <v>264</v>
      </c>
    </row>
    <row r="804" spans="1:3" x14ac:dyDescent="0.65">
      <c r="A804" s="173">
        <v>654.21</v>
      </c>
      <c r="C804" s="173" t="s">
        <v>126</v>
      </c>
    </row>
    <row r="805" spans="1:3" x14ac:dyDescent="0.65">
      <c r="A805" s="173">
        <v>202</v>
      </c>
    </row>
    <row r="806" spans="1:3" x14ac:dyDescent="0.65">
      <c r="A806" s="173" t="s">
        <v>339</v>
      </c>
    </row>
    <row r="807" spans="1:3" x14ac:dyDescent="0.65">
      <c r="A807" s="173" t="s">
        <v>264</v>
      </c>
    </row>
    <row r="808" spans="1:3" x14ac:dyDescent="0.65">
      <c r="A808" s="174">
        <v>1121.5</v>
      </c>
      <c r="B808" s="174"/>
      <c r="C808" s="173" t="s">
        <v>126</v>
      </c>
    </row>
    <row r="809" spans="1:3" x14ac:dyDescent="0.65">
      <c r="A809" s="173">
        <v>203</v>
      </c>
    </row>
    <row r="810" spans="1:3" x14ac:dyDescent="0.65">
      <c r="A810" s="173" t="s">
        <v>340</v>
      </c>
    </row>
    <row r="811" spans="1:3" x14ac:dyDescent="0.65">
      <c r="A811" s="173" t="s">
        <v>264</v>
      </c>
    </row>
    <row r="812" spans="1:3" x14ac:dyDescent="0.65">
      <c r="A812" s="174">
        <v>700.93</v>
      </c>
      <c r="B812" s="174"/>
      <c r="C812" s="173" t="s">
        <v>126</v>
      </c>
    </row>
    <row r="813" spans="1:3" x14ac:dyDescent="0.65">
      <c r="A813" s="173">
        <v>204</v>
      </c>
    </row>
    <row r="814" spans="1:3" x14ac:dyDescent="0.65">
      <c r="A814" s="173" t="s">
        <v>341</v>
      </c>
    </row>
    <row r="815" spans="1:3" x14ac:dyDescent="0.65">
      <c r="A815" s="173" t="s">
        <v>264</v>
      </c>
    </row>
    <row r="816" spans="1:3" x14ac:dyDescent="0.65">
      <c r="A816" s="174">
        <v>1028.04</v>
      </c>
      <c r="B816" s="174"/>
      <c r="C816" s="173" t="s">
        <v>126</v>
      </c>
    </row>
    <row r="817" spans="1:3" x14ac:dyDescent="0.65">
      <c r="A817" s="173">
        <v>205</v>
      </c>
    </row>
    <row r="818" spans="1:3" x14ac:dyDescent="0.65">
      <c r="A818" s="173" t="s">
        <v>342</v>
      </c>
    </row>
    <row r="819" spans="1:3" x14ac:dyDescent="0.65">
      <c r="A819" s="173" t="s">
        <v>198</v>
      </c>
    </row>
    <row r="820" spans="1:3" x14ac:dyDescent="0.65">
      <c r="A820" s="173">
        <v>34.11</v>
      </c>
      <c r="C820" s="173" t="s">
        <v>126</v>
      </c>
    </row>
    <row r="821" spans="1:3" x14ac:dyDescent="0.65">
      <c r="A821" s="173">
        <v>206</v>
      </c>
    </row>
    <row r="822" spans="1:3" x14ac:dyDescent="0.65">
      <c r="A822" s="173" t="s">
        <v>343</v>
      </c>
    </row>
    <row r="823" spans="1:3" x14ac:dyDescent="0.65">
      <c r="A823" s="173" t="s">
        <v>198</v>
      </c>
    </row>
    <row r="824" spans="1:3" x14ac:dyDescent="0.65">
      <c r="A824" s="174">
        <v>34.11</v>
      </c>
      <c r="B824" s="174"/>
      <c r="C824" s="173" t="s">
        <v>126</v>
      </c>
    </row>
    <row r="825" spans="1:3" x14ac:dyDescent="0.65">
      <c r="A825" s="173">
        <v>207</v>
      </c>
    </row>
    <row r="826" spans="1:3" x14ac:dyDescent="0.65">
      <c r="A826" s="173" t="s">
        <v>344</v>
      </c>
    </row>
    <row r="827" spans="1:3" x14ac:dyDescent="0.65">
      <c r="A827" s="173" t="s">
        <v>198</v>
      </c>
    </row>
    <row r="828" spans="1:3" x14ac:dyDescent="0.65">
      <c r="A828" s="173">
        <v>83.18</v>
      </c>
      <c r="C828" s="173" t="s">
        <v>126</v>
      </c>
    </row>
    <row r="829" spans="1:3" x14ac:dyDescent="0.65">
      <c r="A829" s="173">
        <v>208</v>
      </c>
    </row>
    <row r="830" spans="1:3" x14ac:dyDescent="0.65">
      <c r="A830" s="173" t="s">
        <v>345</v>
      </c>
    </row>
    <row r="831" spans="1:3" x14ac:dyDescent="0.65">
      <c r="A831" s="173" t="s">
        <v>198</v>
      </c>
    </row>
    <row r="832" spans="1:3" x14ac:dyDescent="0.65">
      <c r="A832" s="173">
        <v>107.48</v>
      </c>
      <c r="C832" s="173" t="s">
        <v>126</v>
      </c>
    </row>
    <row r="833" spans="1:3" x14ac:dyDescent="0.65">
      <c r="A833" s="173">
        <v>209</v>
      </c>
    </row>
    <row r="834" spans="1:3" x14ac:dyDescent="0.65">
      <c r="A834" s="173" t="s">
        <v>346</v>
      </c>
    </row>
    <row r="835" spans="1:3" x14ac:dyDescent="0.65">
      <c r="A835" s="173" t="s">
        <v>198</v>
      </c>
    </row>
    <row r="836" spans="1:3" x14ac:dyDescent="0.65">
      <c r="A836" s="173">
        <v>15.42</v>
      </c>
      <c r="C836" s="173" t="s">
        <v>126</v>
      </c>
    </row>
    <row r="837" spans="1:3" x14ac:dyDescent="0.65">
      <c r="A837" s="173">
        <v>210</v>
      </c>
    </row>
    <row r="838" spans="1:3" x14ac:dyDescent="0.65">
      <c r="A838" s="173" t="s">
        <v>347</v>
      </c>
    </row>
    <row r="839" spans="1:3" x14ac:dyDescent="0.65">
      <c r="A839" s="173" t="s">
        <v>348</v>
      </c>
    </row>
    <row r="840" spans="1:3" x14ac:dyDescent="0.65">
      <c r="A840" s="173">
        <v>48.29</v>
      </c>
      <c r="C840" s="173" t="s">
        <v>126</v>
      </c>
    </row>
    <row r="841" spans="1:3" x14ac:dyDescent="0.65">
      <c r="A841" s="173">
        <v>211</v>
      </c>
    </row>
    <row r="842" spans="1:3" x14ac:dyDescent="0.65">
      <c r="A842" s="173" t="s">
        <v>349</v>
      </c>
    </row>
    <row r="843" spans="1:3" x14ac:dyDescent="0.65">
      <c r="A843" s="173" t="s">
        <v>348</v>
      </c>
    </row>
    <row r="844" spans="1:3" x14ac:dyDescent="0.65">
      <c r="A844" s="173">
        <v>46.73</v>
      </c>
      <c r="C844" s="173" t="s">
        <v>126</v>
      </c>
    </row>
    <row r="845" spans="1:3" x14ac:dyDescent="0.65">
      <c r="A845" s="173">
        <v>212</v>
      </c>
    </row>
    <row r="846" spans="1:3" x14ac:dyDescent="0.65">
      <c r="A846" s="173" t="s">
        <v>350</v>
      </c>
    </row>
    <row r="847" spans="1:3" x14ac:dyDescent="0.65">
      <c r="A847" s="173" t="s">
        <v>351</v>
      </c>
    </row>
    <row r="848" spans="1:3" x14ac:dyDescent="0.65">
      <c r="A848" s="173">
        <v>26.17</v>
      </c>
      <c r="C848" s="173">
        <v>4.54</v>
      </c>
    </row>
    <row r="849" spans="1:3" x14ac:dyDescent="0.65">
      <c r="A849" s="173">
        <v>213</v>
      </c>
    </row>
    <row r="850" spans="1:3" x14ac:dyDescent="0.65">
      <c r="A850" s="173" t="s">
        <v>352</v>
      </c>
    </row>
    <row r="851" spans="1:3" x14ac:dyDescent="0.65">
      <c r="A851" s="173" t="s">
        <v>351</v>
      </c>
    </row>
    <row r="852" spans="1:3" x14ac:dyDescent="0.65">
      <c r="A852" s="173">
        <v>23.36</v>
      </c>
      <c r="C852" s="173" t="s">
        <v>126</v>
      </c>
    </row>
    <row r="853" spans="1:3" x14ac:dyDescent="0.65">
      <c r="A853" s="173">
        <v>214</v>
      </c>
    </row>
    <row r="854" spans="1:3" x14ac:dyDescent="0.65">
      <c r="A854" s="173" t="s">
        <v>353</v>
      </c>
    </row>
    <row r="855" spans="1:3" x14ac:dyDescent="0.65">
      <c r="A855" s="173" t="s">
        <v>351</v>
      </c>
    </row>
    <row r="856" spans="1:3" x14ac:dyDescent="0.65">
      <c r="A856" s="173">
        <v>109.82</v>
      </c>
      <c r="C856" s="173" t="s">
        <v>126</v>
      </c>
    </row>
    <row r="857" spans="1:3" x14ac:dyDescent="0.65">
      <c r="A857" s="173">
        <v>215</v>
      </c>
    </row>
    <row r="858" spans="1:3" x14ac:dyDescent="0.65">
      <c r="A858" s="173" t="s">
        <v>354</v>
      </c>
    </row>
    <row r="859" spans="1:3" x14ac:dyDescent="0.65">
      <c r="A859" s="173" t="s">
        <v>355</v>
      </c>
    </row>
    <row r="860" spans="1:3" x14ac:dyDescent="0.65">
      <c r="A860" s="174">
        <v>1672.9</v>
      </c>
      <c r="C860" s="173" t="s">
        <v>126</v>
      </c>
    </row>
    <row r="861" spans="1:3" x14ac:dyDescent="0.65">
      <c r="A861" s="173">
        <v>216</v>
      </c>
    </row>
    <row r="862" spans="1:3" x14ac:dyDescent="0.65">
      <c r="A862" s="173" t="s">
        <v>356</v>
      </c>
    </row>
    <row r="863" spans="1:3" x14ac:dyDescent="0.65">
      <c r="A863" s="173" t="s">
        <v>357</v>
      </c>
    </row>
    <row r="864" spans="1:3" x14ac:dyDescent="0.65">
      <c r="A864" s="174">
        <v>2242.9899999999998</v>
      </c>
      <c r="C864" s="173" t="s">
        <v>126</v>
      </c>
    </row>
    <row r="865" spans="1:3" x14ac:dyDescent="0.65">
      <c r="A865" s="173">
        <v>217</v>
      </c>
    </row>
    <row r="866" spans="1:3" x14ac:dyDescent="0.65">
      <c r="A866" s="173" t="s">
        <v>358</v>
      </c>
    </row>
    <row r="867" spans="1:3" x14ac:dyDescent="0.65">
      <c r="A867" s="173" t="s">
        <v>355</v>
      </c>
    </row>
    <row r="868" spans="1:3" x14ac:dyDescent="0.65">
      <c r="A868" s="173">
        <v>822.43</v>
      </c>
      <c r="C868" s="173" t="s">
        <v>126</v>
      </c>
    </row>
    <row r="869" spans="1:3" x14ac:dyDescent="0.65">
      <c r="A869" s="173">
        <v>218</v>
      </c>
    </row>
    <row r="870" spans="1:3" x14ac:dyDescent="0.65">
      <c r="A870" s="173" t="s">
        <v>359</v>
      </c>
    </row>
    <row r="871" spans="1:3" x14ac:dyDescent="0.65">
      <c r="A871" s="173" t="s">
        <v>355</v>
      </c>
    </row>
    <row r="872" spans="1:3" x14ac:dyDescent="0.65">
      <c r="A872" s="174">
        <v>1868.22</v>
      </c>
      <c r="C872" s="173" t="s">
        <v>126</v>
      </c>
    </row>
    <row r="873" spans="1:3" x14ac:dyDescent="0.65">
      <c r="A873" s="173">
        <v>219</v>
      </c>
    </row>
    <row r="874" spans="1:3" x14ac:dyDescent="0.65">
      <c r="A874" s="173" t="s">
        <v>360</v>
      </c>
    </row>
    <row r="875" spans="1:3" x14ac:dyDescent="0.65">
      <c r="A875" s="173" t="s">
        <v>355</v>
      </c>
    </row>
    <row r="876" spans="1:3" x14ac:dyDescent="0.65">
      <c r="A876" s="174">
        <v>466.36</v>
      </c>
      <c r="B876" s="174"/>
      <c r="C876" s="173" t="s">
        <v>126</v>
      </c>
    </row>
    <row r="877" spans="1:3" x14ac:dyDescent="0.65">
      <c r="A877" s="173">
        <v>220</v>
      </c>
    </row>
    <row r="878" spans="1:3" x14ac:dyDescent="0.65">
      <c r="A878" s="173" t="s">
        <v>361</v>
      </c>
    </row>
    <row r="879" spans="1:3" x14ac:dyDescent="0.65">
      <c r="A879" s="173" t="s">
        <v>355</v>
      </c>
    </row>
    <row r="880" spans="1:3" x14ac:dyDescent="0.65">
      <c r="A880" s="174">
        <v>425.23</v>
      </c>
      <c r="B880" s="174"/>
      <c r="C880" s="173" t="s">
        <v>126</v>
      </c>
    </row>
    <row r="881" spans="1:3" x14ac:dyDescent="0.65">
      <c r="A881" s="173">
        <v>221</v>
      </c>
    </row>
    <row r="882" spans="1:3" x14ac:dyDescent="0.65">
      <c r="A882" s="173" t="s">
        <v>362</v>
      </c>
    </row>
    <row r="883" spans="1:3" x14ac:dyDescent="0.65">
      <c r="A883" s="173" t="s">
        <v>355</v>
      </c>
    </row>
    <row r="884" spans="1:3" x14ac:dyDescent="0.65">
      <c r="A884" s="173">
        <v>514.02</v>
      </c>
      <c r="C884" s="173" t="s">
        <v>126</v>
      </c>
    </row>
    <row r="885" spans="1:3" x14ac:dyDescent="0.65">
      <c r="A885" s="173">
        <v>222</v>
      </c>
    </row>
    <row r="886" spans="1:3" x14ac:dyDescent="0.65">
      <c r="A886" s="173" t="s">
        <v>363</v>
      </c>
    </row>
    <row r="887" spans="1:3" x14ac:dyDescent="0.65">
      <c r="A887" s="173" t="s">
        <v>355</v>
      </c>
    </row>
    <row r="888" spans="1:3" x14ac:dyDescent="0.65">
      <c r="A888" s="174">
        <v>466.36</v>
      </c>
      <c r="B888" s="174"/>
      <c r="C888" s="173" t="s">
        <v>126</v>
      </c>
    </row>
    <row r="889" spans="1:3" x14ac:dyDescent="0.65">
      <c r="A889" s="173">
        <v>223</v>
      </c>
    </row>
    <row r="890" spans="1:3" x14ac:dyDescent="0.65">
      <c r="A890" s="173" t="s">
        <v>364</v>
      </c>
    </row>
    <row r="891" spans="1:3" x14ac:dyDescent="0.65">
      <c r="A891" s="173" t="s">
        <v>355</v>
      </c>
    </row>
    <row r="892" spans="1:3" x14ac:dyDescent="0.65">
      <c r="A892" s="173">
        <v>518.69000000000005</v>
      </c>
      <c r="C892" s="173" t="s">
        <v>126</v>
      </c>
    </row>
    <row r="893" spans="1:3" x14ac:dyDescent="0.65">
      <c r="A893" s="173">
        <v>224</v>
      </c>
    </row>
    <row r="894" spans="1:3" x14ac:dyDescent="0.65">
      <c r="A894" s="173" t="s">
        <v>361</v>
      </c>
    </row>
    <row r="895" spans="1:3" x14ac:dyDescent="0.65">
      <c r="A895" s="173" t="s">
        <v>355</v>
      </c>
    </row>
    <row r="896" spans="1:3" x14ac:dyDescent="0.65">
      <c r="A896" s="173">
        <v>378.5</v>
      </c>
      <c r="B896" s="173">
        <v>378.5</v>
      </c>
      <c r="C896" s="173" t="s">
        <v>126</v>
      </c>
    </row>
    <row r="897" spans="1:3" x14ac:dyDescent="0.65">
      <c r="A897" s="173">
        <v>225</v>
      </c>
    </row>
    <row r="898" spans="1:3" x14ac:dyDescent="0.65">
      <c r="A898" s="173" t="s">
        <v>362</v>
      </c>
    </row>
    <row r="899" spans="1:3" x14ac:dyDescent="0.65">
      <c r="A899" s="173" t="s">
        <v>355</v>
      </c>
    </row>
    <row r="900" spans="1:3" x14ac:dyDescent="0.65">
      <c r="A900" s="173">
        <v>471.96</v>
      </c>
      <c r="B900" s="173">
        <v>471.96</v>
      </c>
      <c r="C900" s="173" t="s">
        <v>126</v>
      </c>
    </row>
    <row r="901" spans="1:3" x14ac:dyDescent="0.65">
      <c r="A901" s="173">
        <v>226</v>
      </c>
    </row>
    <row r="902" spans="1:3" x14ac:dyDescent="0.65">
      <c r="A902" s="173" t="s">
        <v>363</v>
      </c>
    </row>
    <row r="903" spans="1:3" x14ac:dyDescent="0.65">
      <c r="A903" s="173" t="s">
        <v>355</v>
      </c>
    </row>
    <row r="904" spans="1:3" x14ac:dyDescent="0.65">
      <c r="A904" s="173">
        <v>372.9</v>
      </c>
      <c r="B904" s="173">
        <v>372.9</v>
      </c>
      <c r="C904" s="173" t="s">
        <v>126</v>
      </c>
    </row>
    <row r="905" spans="1:3" x14ac:dyDescent="0.65">
      <c r="A905" s="173">
        <v>227</v>
      </c>
    </row>
    <row r="906" spans="1:3" x14ac:dyDescent="0.65">
      <c r="A906" s="173" t="s">
        <v>364</v>
      </c>
    </row>
    <row r="907" spans="1:3" x14ac:dyDescent="0.65">
      <c r="A907" s="173" t="s">
        <v>355</v>
      </c>
    </row>
    <row r="908" spans="1:3" x14ac:dyDescent="0.65">
      <c r="A908" s="173">
        <v>378.5</v>
      </c>
      <c r="B908" s="173">
        <v>378.5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ปก</vt:lpstr>
      <vt:lpstr>สรุปราคากลาง</vt:lpstr>
      <vt:lpstr>ราคาต่อหน่วย</vt:lpstr>
      <vt:lpstr>ราคาวัสดุ</vt:lpstr>
      <vt:lpstr>ไม้แบบ</vt:lpstr>
      <vt:lpstr>Sheet1</vt:lpstr>
      <vt:lpstr>Sheet2</vt:lpstr>
      <vt:lpstr>Sheet1!Print_Area</vt:lpstr>
      <vt:lpstr>ไม้แบบ!Print_Area</vt:lpstr>
      <vt:lpstr>ราคาต่อหน่วย!Print_Area</vt:lpstr>
      <vt:lpstr>ราคาวัสดุ!Print_Area</vt:lpstr>
      <vt:lpstr>สรุปราคากลาง!Print_Area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Se7en V1</dc:creator>
  <cp:lastModifiedBy>HP</cp:lastModifiedBy>
  <cp:lastPrinted>2021-03-17T06:32:45Z</cp:lastPrinted>
  <dcterms:created xsi:type="dcterms:W3CDTF">2013-03-29T03:18:44Z</dcterms:created>
  <dcterms:modified xsi:type="dcterms:W3CDTF">2021-03-17T06:32:55Z</dcterms:modified>
</cp:coreProperties>
</file>