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19410" windowHeight="8940" activeTab="8"/>
  </bookViews>
  <sheets>
    <sheet name="ป้ายจราจร" sheetId="1" r:id="rId1"/>
    <sheet name="ปริมาณงาน1" sheetId="2" r:id="rId2"/>
    <sheet name="S2" sheetId="3" r:id="rId3"/>
    <sheet name="S3" sheetId="4" r:id="rId4"/>
    <sheet name="ข้อมูล" sheetId="5" r:id="rId5"/>
    <sheet name="ประชุม" sheetId="6" r:id="rId6"/>
    <sheet name="ปร.4" sheetId="7" r:id="rId7"/>
    <sheet name="ปร.5(ราคากลาง)" sheetId="8" r:id="rId8"/>
    <sheet name="ราคากลางมติ" sheetId="9" r:id="rId9"/>
    <sheet name="รายงานความเข้ากันได้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5">#REF!</definedName>
    <definedName name="\a" localSheetId="0">#REF!</definedName>
    <definedName name="\a">#REF!</definedName>
    <definedName name="\z" localSheetId="5">#REF!</definedName>
    <definedName name="\z" localSheetId="0">#REF!</definedName>
    <definedName name="\z">#REF!</definedName>
    <definedName name="__________con11">#REF!</definedName>
    <definedName name="__________con2">#REF!</definedName>
    <definedName name="__________con3">#REF!</definedName>
    <definedName name="__________con4">#REF!</definedName>
    <definedName name="__________fws1">'[14]11 ข้อมูลงานCon'!$AB$30</definedName>
    <definedName name="__________sb1">'[14]12 ข้อมูลงานไม้แบบ'!$W$29</definedName>
    <definedName name="__________sd30">#REF!</definedName>
    <definedName name="__________sd40">#REF!</definedName>
    <definedName name="__________st1">#REF!</definedName>
    <definedName name="__________st2">#REF!</definedName>
    <definedName name="__________st3">#REF!</definedName>
    <definedName name="_________con1">#REF!</definedName>
    <definedName name="_________con11">#REF!</definedName>
    <definedName name="_________con2">#REF!</definedName>
    <definedName name="_________con3">#REF!</definedName>
    <definedName name="_________con4">#REF!</definedName>
    <definedName name="_________fws1">'[14]11 ข้อมูลงานCon'!$AB$30</definedName>
    <definedName name="_________sb1">'[14]12 ข้อมูลงานไม้แบบ'!$W$29</definedName>
    <definedName name="_________sd30">#REF!</definedName>
    <definedName name="_________sd40">#REF!</definedName>
    <definedName name="_________st1">#REF!</definedName>
    <definedName name="_________st2">#REF!</definedName>
    <definedName name="_________st3">#REF!</definedName>
    <definedName name="________con1">#REF!</definedName>
    <definedName name="________con11">#REF!</definedName>
    <definedName name="________con2">#REF!</definedName>
    <definedName name="________con3">#REF!</definedName>
    <definedName name="________con4">#REF!</definedName>
    <definedName name="________fws1">'[14]11 ข้อมูลงานCon'!$AB$30</definedName>
    <definedName name="________sb1">'[14]12 ข้อมูลงานไม้แบบ'!$W$29</definedName>
    <definedName name="________sd30">#REF!</definedName>
    <definedName name="________sd40">#REF!</definedName>
    <definedName name="________st1">#REF!</definedName>
    <definedName name="________st2">#REF!</definedName>
    <definedName name="________st3">#REF!</definedName>
    <definedName name="_______con1">#REF!</definedName>
    <definedName name="_______con11">#REF!</definedName>
    <definedName name="_______con2">#REF!</definedName>
    <definedName name="_______con3">#REF!</definedName>
    <definedName name="_______con4">#REF!</definedName>
    <definedName name="_______fws1">'[14]11 ข้อมูลงานCon'!$AB$30</definedName>
    <definedName name="_______sb1">'[14]12 ข้อมูลงานไม้แบบ'!$W$29</definedName>
    <definedName name="_______sd30">#REF!</definedName>
    <definedName name="_______sd40">#REF!</definedName>
    <definedName name="_______st1">#REF!</definedName>
    <definedName name="_______st2">#REF!</definedName>
    <definedName name="_______st3">#REF!</definedName>
    <definedName name="______con1">#REF!</definedName>
    <definedName name="______con11">#REF!</definedName>
    <definedName name="______con2">#REF!</definedName>
    <definedName name="______con3">#REF!</definedName>
    <definedName name="______con4">#REF!</definedName>
    <definedName name="______fws1">'[14]11 ข้อมูลงานCon'!$AB$30</definedName>
    <definedName name="______sb1">'[14]12 ข้อมูลงานไม้แบบ'!$W$29</definedName>
    <definedName name="______sd30">#REF!</definedName>
    <definedName name="______sd40">#REF!</definedName>
    <definedName name="______st1">#REF!</definedName>
    <definedName name="______st2">#REF!</definedName>
    <definedName name="______st3">#REF!</definedName>
    <definedName name="_____con1">#REF!</definedName>
    <definedName name="_____con11">#REF!</definedName>
    <definedName name="_____con2">#REF!</definedName>
    <definedName name="_____con3">#REF!</definedName>
    <definedName name="_____con4">#REF!</definedName>
    <definedName name="_____fws1">'[14]11 ข้อมูลงานCon'!$AB$30</definedName>
    <definedName name="_____rb19">'[1]ราคาวัสดุ-ค่าแรง'!$F$48</definedName>
    <definedName name="_____sb1">'[14]12 ข้อมูลงานไม้แบบ'!$W$29</definedName>
    <definedName name="_____sd30">#REF!</definedName>
    <definedName name="_____sd40">#REF!</definedName>
    <definedName name="_____st1">#REF!</definedName>
    <definedName name="_____st2">#REF!</definedName>
    <definedName name="_____st3">#REF!</definedName>
    <definedName name="____con1">#REF!</definedName>
    <definedName name="____con11">#REF!</definedName>
    <definedName name="____con2">#REF!</definedName>
    <definedName name="____con3">#REF!</definedName>
    <definedName name="____con4">#REF!</definedName>
    <definedName name="____crs2">'[1]ราคาวัสดุ-ค่าแรง'!$F$20</definedName>
    <definedName name="____css1">'[1]ราคาวัสดุ-ค่าแรง'!$F$19</definedName>
    <definedName name="____fws1">'[14]11 ข้อมูลงานCon'!$AB$30</definedName>
    <definedName name="____neo300">'[1]ราคาวัสดุ-ค่าแรง'!$F$63</definedName>
    <definedName name="____rb12">'[1]ราคาวัสดุ-ค่าแรง'!$F$46</definedName>
    <definedName name="____rb15">'[1]ราคาวัสดุ-ค่าแรง'!$F$47</definedName>
    <definedName name="____rb19">'[1]ราคาวัสดุ-ค่าแรง'!$F$48</definedName>
    <definedName name="____rb25">'[1]ราคาวัสดุ-ค่าแรง'!$F$49</definedName>
    <definedName name="____rb6">'[1]ราคาวัสดุ-ค่าแรง'!$F$44</definedName>
    <definedName name="____rb9">'[1]ราคาวัสดุ-ค่าแรง'!$F$45</definedName>
    <definedName name="____sb1">'[14]12 ข้อมูลงานไม้แบบ'!$W$29</definedName>
    <definedName name="____sd30">#REF!</definedName>
    <definedName name="____sd40">#REF!</definedName>
    <definedName name="____sp1">'[1]รถพ่วงขนส่ง'!$AA$31</definedName>
    <definedName name="____st1">#REF!</definedName>
    <definedName name="____st12" localSheetId="0">#REF!</definedName>
    <definedName name="____st12">#REF!</definedName>
    <definedName name="____st16" localSheetId="0">#REF!</definedName>
    <definedName name="____st16">#REF!</definedName>
    <definedName name="____st2">#REF!</definedName>
    <definedName name="____st25" localSheetId="0">#REF!</definedName>
    <definedName name="____st25">#REF!</definedName>
    <definedName name="____st3">#REF!</definedName>
    <definedName name="____st6" localSheetId="0">#REF!</definedName>
    <definedName name="____st6">#REF!</definedName>
    <definedName name="____st9" localSheetId="0">#REF!</definedName>
    <definedName name="____st9">#REF!</definedName>
    <definedName name="___con1">#REF!</definedName>
    <definedName name="___con280">'[2]คสล.280ไม่มีรอยต่อ'!$J$32</definedName>
    <definedName name="___con325">'[2]คสล.325ksc'!$J$32</definedName>
    <definedName name="___crs2">'[1]ราคาวัสดุ-ค่าแรง'!$F$20</definedName>
    <definedName name="___css1">'[1]ราคาวัสดุ-ค่าแรง'!$F$19</definedName>
    <definedName name="___ExD1002">'[15]Form1'!$A$73</definedName>
    <definedName name="___ExD1003">'[15]Form1'!$A$74</definedName>
    <definedName name="___ExD1202">'[15]Form1'!$A$75</definedName>
    <definedName name="___ExD1203">'[15]Form1'!$A$76</definedName>
    <definedName name="___ExD1502">'[15]Form1'!$A$77</definedName>
    <definedName name="___ExD1503">'[15]Form1'!$A$78</definedName>
    <definedName name="___ExD302">'[15]Form1'!$A$63</definedName>
    <definedName name="___ExD303">'[15]Form1'!$A$64</definedName>
    <definedName name="___ExD402">'[15]Form1'!$A$65</definedName>
    <definedName name="___ExD403">'[15]Form1'!$A$66</definedName>
    <definedName name="___ExD502">'[15]Form1'!$A$67</definedName>
    <definedName name="___ExD503">'[15]Form1'!$A$68</definedName>
    <definedName name="___ExD602">'[15]Form1'!$A$69</definedName>
    <definedName name="___ExD603">'[15]Form1'!$A$70</definedName>
    <definedName name="___ExD802">'[15]Form1'!$A$71</definedName>
    <definedName name="___ExD803">'[15]Form1'!$A$72</definedName>
    <definedName name="___ml1">'[1]รถพ่วงขนส่ง'!$AA$27</definedName>
    <definedName name="___ml6">'[1]หกล้อขนส่ง'!$AH$23</definedName>
    <definedName name="___neo300">'[1]ราคาวัสดุ-ค่าแรง'!$F$63</definedName>
    <definedName name="___rb12">'[1]ราคาวัสดุ-ค่าแรง'!$F$46</definedName>
    <definedName name="___rb15">'[1]ราคาวัสดุ-ค่าแรง'!$F$47</definedName>
    <definedName name="___rb19">'[3]ราคาวัสดุ-ค่าแรง'!$F$48</definedName>
    <definedName name="___rb25">'[1]ราคาวัสดุ-ค่าแรง'!$F$49</definedName>
    <definedName name="___rb6">'[1]ราคาวัสดุ-ค่าแรง'!$F$44</definedName>
    <definedName name="___rb9">'[1]ราคาวัสดุ-ค่าแรง'!$F$45</definedName>
    <definedName name="___sp1">'[1]รถพ่วงขนส่ง'!$AA$31</definedName>
    <definedName name="___st12" localSheetId="0">#REF!</definedName>
    <definedName name="___st12">#REF!</definedName>
    <definedName name="___st16" localSheetId="0">#REF!</definedName>
    <definedName name="___st16">#REF!</definedName>
    <definedName name="___st25" localSheetId="0">#REF!</definedName>
    <definedName name="___st25">#REF!</definedName>
    <definedName name="___st6" localSheetId="0">#REF!</definedName>
    <definedName name="___st6">#REF!</definedName>
    <definedName name="___st9" localSheetId="0">#REF!</definedName>
    <definedName name="___st9">#REF!</definedName>
    <definedName name="___tc1">'[1]รถพ่วงขนส่ง'!$AA$78</definedName>
    <definedName name="___tc6">'[1]หกล้อขนส่ง'!$AH$70</definedName>
    <definedName name="__con11">#REF!</definedName>
    <definedName name="__con2">#REF!</definedName>
    <definedName name="__con280">'[2]คสล.280ไม่มีรอยต่อ'!$J$32</definedName>
    <definedName name="__con3">#REF!</definedName>
    <definedName name="__con325">'[2]คสล.325ksc'!$J$32</definedName>
    <definedName name="__con4">#REF!</definedName>
    <definedName name="__crs2">'[3]ราคาวัสดุ-ค่าแรง'!$F$20</definedName>
    <definedName name="__css1">'[3]ราคาวัสดุ-ค่าแรง'!$F$19</definedName>
    <definedName name="__ExD1002">'[15]Form1'!$A$73</definedName>
    <definedName name="__ExD1003">'[15]Form1'!$A$74</definedName>
    <definedName name="__ExD1202">'[15]Form1'!$A$75</definedName>
    <definedName name="__ExD1203">'[15]Form1'!$A$76</definedName>
    <definedName name="__ExD1502">'[15]Form1'!$A$77</definedName>
    <definedName name="__ExD1503">'[15]Form1'!$A$78</definedName>
    <definedName name="__ExD302">'[15]Form1'!$A$63</definedName>
    <definedName name="__ExD303">'[15]Form1'!$A$64</definedName>
    <definedName name="__ExD402">'[15]Form1'!$A$65</definedName>
    <definedName name="__ExD403">'[15]Form1'!$A$66</definedName>
    <definedName name="__ExD502">'[15]Form1'!$A$67</definedName>
    <definedName name="__ExD503">'[15]Form1'!$A$68</definedName>
    <definedName name="__ExD602">'[15]Form1'!$A$69</definedName>
    <definedName name="__ExD603">'[15]Form1'!$A$70</definedName>
    <definedName name="__ExD802">'[15]Form1'!$A$71</definedName>
    <definedName name="__ExD803">'[15]Form1'!$A$72</definedName>
    <definedName name="__fws1">'[14]11 ข้อมูลงานCon'!$AB$30</definedName>
    <definedName name="__ml1">'[1]รถพ่วงขนส่ง'!$AA$27</definedName>
    <definedName name="__ml6">'[1]หกล้อขนส่ง'!$AH$23</definedName>
    <definedName name="__neo300">'[3]ราคาวัสดุ-ค่าแรง'!$F$63</definedName>
    <definedName name="__rb12">'[3]ราคาวัสดุ-ค่าแรง'!$F$46</definedName>
    <definedName name="__rb15">'[3]ราคาวัสดุ-ค่าแรง'!$F$47</definedName>
    <definedName name="__rb19">'[4]ราคาวัสดุ-ค่าแรง'!$F$48</definedName>
    <definedName name="__rb25">'[3]ราคาวัสดุ-ค่าแรง'!$F$49</definedName>
    <definedName name="__rb6">'[3]ราคาวัสดุ-ค่าแรง'!$F$44</definedName>
    <definedName name="__rb9">'[3]ราคาวัสดุ-ค่าแรง'!$F$45</definedName>
    <definedName name="__sb1">'[14]12 ข้อมูลงานไม้แบบ'!$W$29</definedName>
    <definedName name="__sd30">#REF!</definedName>
    <definedName name="__sd40">#REF!</definedName>
    <definedName name="__sp1">'[3]รถพ่วงขนส่ง'!$AA$31</definedName>
    <definedName name="__st1">#REF!</definedName>
    <definedName name="__st12" localSheetId="0">#REF!</definedName>
    <definedName name="__st12">#REF!</definedName>
    <definedName name="__st16" localSheetId="0">#REF!</definedName>
    <definedName name="__st16">#REF!</definedName>
    <definedName name="__st2">#REF!</definedName>
    <definedName name="__st25" localSheetId="0">#REF!</definedName>
    <definedName name="__st25">#REF!</definedName>
    <definedName name="__st3">#REF!</definedName>
    <definedName name="__st6" localSheetId="0">#REF!</definedName>
    <definedName name="__st6">#REF!</definedName>
    <definedName name="__st9" localSheetId="0">#REF!</definedName>
    <definedName name="__st9">#REF!</definedName>
    <definedName name="__tc1">'[1]รถพ่วงขนส่ง'!$AA$78</definedName>
    <definedName name="__tc6">'[1]หกล้อขนส่ง'!$AH$70</definedName>
    <definedName name="_con1">#REF!</definedName>
    <definedName name="_con11">#REF!</definedName>
    <definedName name="_con2">#REF!</definedName>
    <definedName name="_con280">'[4]คสล.280 มีรอยต่อ(4ม.)'!$J$26</definedName>
    <definedName name="_con3">#REF!</definedName>
    <definedName name="_con4">#REF!</definedName>
    <definedName name="_crs2">'[4]ราคาวัสดุ-ค่าแรง'!$F$20</definedName>
    <definedName name="_css1">'[4]ราคาวัสดุ-ค่าแรง'!$F$19</definedName>
    <definedName name="_ExD1002">'[15]Form1'!$A$73</definedName>
    <definedName name="_ExD1003">'[15]Form1'!$A$74</definedName>
    <definedName name="_ExD1202">'[15]Form1'!$A$75</definedName>
    <definedName name="_ExD1203">'[15]Form1'!$A$76</definedName>
    <definedName name="_ExD1502">'[15]Form1'!$A$77</definedName>
    <definedName name="_ExD1503">'[15]Form1'!$A$78</definedName>
    <definedName name="_ExD302">'[15]Form1'!$A$63</definedName>
    <definedName name="_ExD303">'[15]Form1'!$A$64</definedName>
    <definedName name="_ExD402">'[15]Form1'!$A$65</definedName>
    <definedName name="_ExD403">'[15]Form1'!$A$66</definedName>
    <definedName name="_ExD502">'[15]Form1'!$A$67</definedName>
    <definedName name="_ExD503">'[15]Form1'!$A$68</definedName>
    <definedName name="_ExD602">'[15]Form1'!$A$69</definedName>
    <definedName name="_ExD603">'[15]Form1'!$A$70</definedName>
    <definedName name="_ExD802">'[15]Form1'!$A$71</definedName>
    <definedName name="_ExD803">'[15]Form1'!$A$72</definedName>
    <definedName name="_fws1">'[14]11 ข้อมูลงานCon'!$AB$30</definedName>
    <definedName name="_ml1">'[16]รถพ่วงขนส่ง'!$AA$27</definedName>
    <definedName name="_neo300">'[4]ราคาวัสดุ-ค่าแรง'!$F$63</definedName>
    <definedName name="_rb12">'[4]ราคาวัสดุ-ค่าแรง'!$F$46</definedName>
    <definedName name="_rb15">'[4]ราคาวัสดุ-ค่าแรง'!$F$47</definedName>
    <definedName name="_rb19">'[5]5.ราคาวัสดุ-ค่าแรง'!$F$48</definedName>
    <definedName name="_rb25">'[4]ราคาวัสดุ-ค่าแรง'!$F$49</definedName>
    <definedName name="_rb6">'[4]ราคาวัสดุ-ค่าแรง'!$F$44</definedName>
    <definedName name="_rb9">'[4]ราคาวัสดุ-ค่าแรง'!$F$45</definedName>
    <definedName name="_sb1">'[14]12 ข้อมูลงานไม้แบบ'!$W$29</definedName>
    <definedName name="_sd30">#REF!</definedName>
    <definedName name="_sd40">#REF!</definedName>
    <definedName name="_sp1" localSheetId="5">'[16]รถพ่วงขนส่ง'!$AA$31</definedName>
    <definedName name="_sp1">'[4]รถพ่วงขนส่ง'!$AA$31</definedName>
    <definedName name="_st1">#REF!</definedName>
    <definedName name="_st12" localSheetId="0">#REF!</definedName>
    <definedName name="_st12">#REF!</definedName>
    <definedName name="_st16" localSheetId="0">#REF!</definedName>
    <definedName name="_st16">#REF!</definedName>
    <definedName name="_st2">#REF!</definedName>
    <definedName name="_st25" localSheetId="0">#REF!</definedName>
    <definedName name="_st25">#REF!</definedName>
    <definedName name="_st3">#REF!</definedName>
    <definedName name="_st6" localSheetId="0">#REF!</definedName>
    <definedName name="_st6">#REF!</definedName>
    <definedName name="_st9" localSheetId="0">#REF!</definedName>
    <definedName name="_st9">#REF!</definedName>
    <definedName name="_tc1">'[16]รถพ่วงขนส่ง'!$AA$78</definedName>
    <definedName name="_xlfn.BAHTTEXT" hidden="1">#NAME?</definedName>
    <definedName name="aa">'[17]12 ข้อมูลงานไม้แบบ'!$W$29</definedName>
    <definedName name="AB">'[18]12 ข้อมูลงานไม้แบบ'!$W$29</definedName>
    <definedName name="AC" localSheetId="5">#REF!</definedName>
    <definedName name="AC" localSheetId="0">#REF!</definedName>
    <definedName name="AC">#REF!</definedName>
    <definedName name="ac_60">'[4]ราคาวัสดุ-ค่าแรง'!$F$21</definedName>
    <definedName name="AC_Scarify">#REF!</definedName>
    <definedName name="Approach_Concrete_Barrier_A">#REF!</definedName>
    <definedName name="Approach_Concrete_Barrier_B">#REF!</definedName>
    <definedName name="Approach_Concrete_Barrier_C">#REF!</definedName>
    <definedName name="Approach_Concrete_Barrier_D">#REF!</definedName>
    <definedName name="Approach_Concrete_Barrier_E">#REF!</definedName>
    <definedName name="Asphalt_Con_Layer">#REF!</definedName>
    <definedName name="Asphalt_Con_Layer_C">#REF!</definedName>
    <definedName name="Asphalt_Con_Leveling">#REF!</definedName>
    <definedName name="Asphalt_Con_Leveling_C">#REF!</definedName>
    <definedName name="Asphalt_Con_PreLeveling">#REF!</definedName>
    <definedName name="Asphalt_Con_PreLeveling_C">#REF!</definedName>
    <definedName name="Asphalt_Concrete_Binder">#REF!</definedName>
    <definedName name="Asphalt_Concrete_Binder_C">#REF!</definedName>
    <definedName name="Asphalt_Concrete_Wearing">#REF!</definedName>
    <definedName name="Asphalt_Concrete_Wearing_C">#REF!</definedName>
    <definedName name="AT" localSheetId="5">#REF!</definedName>
    <definedName name="AT" localSheetId="0">#REF!</definedName>
    <definedName name="AT">#REF!</definedName>
    <definedName name="AV.SP" localSheetId="5">'[16]สิบล้อขนส่ง'!$AH$28</definedName>
    <definedName name="AV.SP">'[4]สิบล้อขนส่ง'!$AH$28</definedName>
    <definedName name="AV.SP0" localSheetId="0">#REF!</definedName>
    <definedName name="AV.SP0">#REF!</definedName>
    <definedName name="AV.SP1">'[6]ค่าขนส่ง(6ล้อ)'!#REF!</definedName>
    <definedName name="av.spa">'[16]หกล้อขนส่ง'!$BS$27</definedName>
    <definedName name="av1.sp" localSheetId="5">'[16]รถพ่วงขนส่ง'!$AA$33</definedName>
    <definedName name="av1.sp">'[4]รถพ่วงขนส่ง'!$AA$33</definedName>
    <definedName name="AW" localSheetId="5">#REF!</definedName>
    <definedName name="AW" localSheetId="0">#REF!</definedName>
    <definedName name="AW">#REF!</definedName>
    <definedName name="az">'[19]Multi_Box'!$E$54</definedName>
    <definedName name="B\CUM1KM">'[15]Form1'!$CJ$168</definedName>
    <definedName name="B\CUM200KM">'[15]Form1'!$CL$168</definedName>
    <definedName name="B\TON1KM">'[15]Form1'!$CJ$167</definedName>
    <definedName name="B\TON200KM">'[15]Form1'!$CL$167</definedName>
    <definedName name="Barrier_Curb">#REF!</definedName>
    <definedName name="BarrierCurbGutter">#REF!</definedName>
    <definedName name="Base_Scarify">#REF!</definedName>
    <definedName name="bb">'[17]10 ข้อมูลวัสดุ-ค่าดำเนิน'!$X$19</definedName>
    <definedName name="BD">'[16]หกล้อขนส่ง'!$BS$22</definedName>
    <definedName name="BD0">'[6]ค่าขนส่ง(6ล้อ)'!#REF!</definedName>
    <definedName name="BD00" localSheetId="0">#REF!</definedName>
    <definedName name="BD00">#REF!</definedName>
    <definedName name="BlockSodding">#REF!</definedName>
    <definedName name="BlockType">'[15]Form1'!$A$117</definedName>
    <definedName name="BoxSideTwo1">'[15]Form1'!$L$192</definedName>
    <definedName name="BoxSideTwo2">'[15]Form1'!$L$193</definedName>
    <definedName name="BoxSideTwo3">'[15]Form1'!$L$194</definedName>
    <definedName name="BoxSideTwo4">'[15]Form1'!$L$195</definedName>
    <definedName name="BridgeWidening1">#REF!</definedName>
    <definedName name="BridgeWidening2">#REF!</definedName>
    <definedName name="BridgeWidening3">#REF!</definedName>
    <definedName name="BridgeWidening4">#REF!</definedName>
    <definedName name="BusStopA">#REF!</definedName>
    <definedName name="BusStopB">#REF!</definedName>
    <definedName name="BusStopC">#REF!</definedName>
    <definedName name="BusStopD">#REF!</definedName>
    <definedName name="BusStopE">#REF!</definedName>
    <definedName name="BusStopF">#REF!</definedName>
    <definedName name="BusStopIndex">'[15]Form1'!$V$186</definedName>
    <definedName name="BZ" localSheetId="5">#REF!</definedName>
    <definedName name="BZ" localSheetId="0">#REF!</definedName>
    <definedName name="BZ">#REF!</definedName>
    <definedName name="C_A" localSheetId="5">#REF!</definedName>
    <definedName name="C_A" localSheetId="0">#REF!</definedName>
    <definedName name="C_A">#REF!</definedName>
    <definedName name="C_A1" localSheetId="5">#REF!</definedName>
    <definedName name="C_A1" localSheetId="0">#REF!</definedName>
    <definedName name="C_A1">#REF!</definedName>
    <definedName name="C_B" localSheetId="5">#REF!</definedName>
    <definedName name="C_B" localSheetId="0">#REF!</definedName>
    <definedName name="C_B">#REF!</definedName>
    <definedName name="C_B1" localSheetId="5">#REF!</definedName>
    <definedName name="C_B1" localSheetId="0">#REF!</definedName>
    <definedName name="C_B1">#REF!</definedName>
    <definedName name="C_H" localSheetId="5">#REF!</definedName>
    <definedName name="C_H">#REF!</definedName>
    <definedName name="C_H1" localSheetId="5">#REF!</definedName>
    <definedName name="C_H1" localSheetId="0">#REF!</definedName>
    <definedName name="C_H1">#REF!</definedName>
    <definedName name="C_V" localSheetId="5">#REF!</definedName>
    <definedName name="C_V" localSheetId="0">#REF!</definedName>
    <definedName name="C_V">#REF!</definedName>
    <definedName name="C_V1" localSheetId="5">#REF!</definedName>
    <definedName name="C_V1" localSheetId="0">#REF!</definedName>
    <definedName name="C_V1">#REF!</definedName>
    <definedName name="capbeam">'[4]ข้อมูลคำนวณ1'!$C$51</definedName>
    <definedName name="CapeSeal">#REF!</definedName>
    <definedName name="Catch_Basin_RC_Cover">#REF!</definedName>
    <definedName name="Catch_Basin_Steel_Cover">#REF!</definedName>
    <definedName name="CB" localSheetId="5">#REF!</definedName>
    <definedName name="CB">'[4]Multi_Box 1'!$G$104</definedName>
    <definedName name="CB_1" localSheetId="5">#REF!</definedName>
    <definedName name="CB_1" localSheetId="0">#REF!</definedName>
    <definedName name="CB_1">#REF!</definedName>
    <definedName name="ce">#REF!</definedName>
    <definedName name="CellDepth1">'[15]Form1'!$AS$78</definedName>
    <definedName name="CellDepth2">'[15]Form1'!$AS$88</definedName>
    <definedName name="CellDepth3">'[15]Form1'!$AS$97</definedName>
    <definedName name="CellDepth4">'[15]Form1'!$AS$106</definedName>
    <definedName name="CellNum1">'[15]Form1'!$AT$78</definedName>
    <definedName name="CellNum2">'[15]Form1'!$AT$88</definedName>
    <definedName name="CellNum3">'[15]Form1'!$AT$97</definedName>
    <definedName name="CellNum4">'[15]Form1'!$AT$106</definedName>
    <definedName name="CellWidth1">'[15]Form1'!$AR$78</definedName>
    <definedName name="CellWidth2">'[15]Form1'!$AR$88</definedName>
    <definedName name="CellWidth3">'[15]Form1'!$AR$97</definedName>
    <definedName name="CellWidth4">'[15]Form1'!$AR$106</definedName>
    <definedName name="Chatter_BarBi">#REF!</definedName>
    <definedName name="Chatter_BarUni">#REF!</definedName>
    <definedName name="Clearing">#REF!</definedName>
    <definedName name="CM_A" localSheetId="5">#REF!</definedName>
    <definedName name="CM_A" localSheetId="0">#REF!</definedName>
    <definedName name="CM_A">#REF!</definedName>
    <definedName name="CM_A1" localSheetId="5">#REF!</definedName>
    <definedName name="CM_A1" localSheetId="0">#REF!</definedName>
    <definedName name="CM_A1">#REF!</definedName>
    <definedName name="CM_B" localSheetId="5">#REF!</definedName>
    <definedName name="CM_B" localSheetId="0">#REF!</definedName>
    <definedName name="CM_B">#REF!</definedName>
    <definedName name="CM_B1" localSheetId="5">#REF!</definedName>
    <definedName name="CM_B1" localSheetId="0">#REF!</definedName>
    <definedName name="CM_B1">#REF!</definedName>
    <definedName name="CM_B2" localSheetId="5">#REF!</definedName>
    <definedName name="CM_B2" localSheetId="0">#REF!</definedName>
    <definedName name="CM_B2">#REF!</definedName>
    <definedName name="CM_H" localSheetId="5">#REF!</definedName>
    <definedName name="CM_H" localSheetId="0">#REF!</definedName>
    <definedName name="CM_H">#REF!</definedName>
    <definedName name="CM_H1" localSheetId="5">#REF!</definedName>
    <definedName name="CM_H1" localSheetId="0">#REF!</definedName>
    <definedName name="CM_H1">#REF!</definedName>
    <definedName name="CM_V" localSheetId="5">#REF!</definedName>
    <definedName name="CM_V" localSheetId="0">#REF!</definedName>
    <definedName name="CM_V">#REF!</definedName>
    <definedName name="CM_V1" localSheetId="5">#REF!</definedName>
    <definedName name="CM_V1" localSheetId="0">#REF!</definedName>
    <definedName name="CM_V1">#REF!</definedName>
    <definedName name="con">#REF!</definedName>
    <definedName name="Conc_Headwall_1_100">#REF!</definedName>
    <definedName name="Conc_Headwall_1_120">#REF!</definedName>
    <definedName name="Conc_Headwall_1_60">#REF!</definedName>
    <definedName name="Conc_Headwall_1_80">#REF!</definedName>
    <definedName name="Conc_Headwall_2_100">#REF!</definedName>
    <definedName name="Conc_Headwall_2_120">#REF!</definedName>
    <definedName name="Conc_Headwall_2_60">#REF!</definedName>
    <definedName name="Conc_Headwall_2_80">#REF!</definedName>
    <definedName name="Conc_Headwall_3_100">#REF!</definedName>
    <definedName name="Conc_Headwall_3_120">#REF!</definedName>
    <definedName name="Conc_Headwall_3_60">#REF!</definedName>
    <definedName name="Conc_Headwall_3_80">#REF!</definedName>
    <definedName name="Conc_Intercept">#REF!</definedName>
    <definedName name="ConcBoxEnd1">'[15]Form1'!$AR$79</definedName>
    <definedName name="ConcBoxEnd2">'[15]Form1'!$AR$89</definedName>
    <definedName name="ConcBoxEnd3">'[15]Form1'!$AR$98</definedName>
    <definedName name="ConcBoxEnd4">'[15]Form1'!$AR$107</definedName>
    <definedName name="ConcCoverBox">'[15]Form1'!$AL$78</definedName>
    <definedName name="Concrete_Barrier_Approach">#REF!</definedName>
    <definedName name="Concrete_Barrier_I">#REF!</definedName>
    <definedName name="Concrete_Barrier_I_for_DeepCut">#REF!</definedName>
    <definedName name="Concrete_Barrier_II">#REF!</definedName>
    <definedName name="Concrete_Pavement">#REF!</definedName>
    <definedName name="Concrete_Slope">#REF!</definedName>
    <definedName name="ConcreteBox1">'[15]Form1'!$AQ$79</definedName>
    <definedName name="ConcreteBox2">'[15]Form1'!$AQ$89</definedName>
    <definedName name="ConcreteBox3">'[15]Form1'!$AQ$98</definedName>
    <definedName name="ConcreteBox4">'[15]Form1'!$AQ$107</definedName>
    <definedName name="ConcretePavingBlock">#REF!</definedName>
    <definedName name="ConcreteSlab7CM">#REF!</definedName>
    <definedName name="ConcreteSlabBlock">#REF!</definedName>
    <definedName name="Contraction_Joint">#REF!</definedName>
    <definedName name="CR" localSheetId="5">#REF!</definedName>
    <definedName name="CR" localSheetId="0">#REF!</definedName>
    <definedName name="CR">#REF!</definedName>
    <definedName name="Crush_Leveling">#REF!</definedName>
    <definedName name="Crush_Rock_Base">#REF!</definedName>
    <definedName name="cs" localSheetId="5">#REF!</definedName>
    <definedName name="cs" localSheetId="0">#REF!</definedName>
    <definedName name="cs">#REF!</definedName>
    <definedName name="css1h">'[4]ราคาวัสดุ-ค่าแรง'!$F$18</definedName>
    <definedName name="CT" localSheetId="5">#REF!</definedName>
    <definedName name="CT" localSheetId="0">#REF!</definedName>
    <definedName name="CT">#REF!</definedName>
    <definedName name="Curb_Marking">#REF!</definedName>
    <definedName name="CurrentOil">#REF!</definedName>
    <definedName name="CV" localSheetId="5">#REF!</definedName>
    <definedName name="CV" localSheetId="0">#REF!</definedName>
    <definedName name="CV">#REF!</definedName>
    <definedName name="d" localSheetId="5">'[20]ค่างานต้นทุน(ตักขน1 กม)'!$H$93</definedName>
    <definedName name="d">'[4]ค่างานต้นทุน'!$H$90</definedName>
    <definedName name="DB_12" localSheetId="5">#REF!</definedName>
    <definedName name="db_12">'[4]ราคาวัสดุ-ค่าแรง'!$F$50</definedName>
    <definedName name="DB_15">#REF!</definedName>
    <definedName name="DB_16" localSheetId="5">#REF!</definedName>
    <definedName name="db_16">'[4]ราคาวัสดุ-ค่าแรง'!$F$51</definedName>
    <definedName name="DB_19">#REF!</definedName>
    <definedName name="DB_20" localSheetId="5">#REF!</definedName>
    <definedName name="db_20">'[4]ราคาวัสดุ-ค่าแรง'!$F$52</definedName>
    <definedName name="DB_25" localSheetId="5">#REF!</definedName>
    <definedName name="db_25">'[4]ราคาวัสดุ-ค่าแรง'!$F$53</definedName>
    <definedName name="DB_28">'[15]ได้ราคาคอนกรีต-เหล็กเสริม'!#REF!</definedName>
    <definedName name="db12รวมค่าขน">'[4]ค่างานต้นทุน'!$H$382</definedName>
    <definedName name="db16รวมค่าขน">'[4]ค่างานต้นทุน'!$H$383</definedName>
    <definedName name="db20รวมค่าขน">'[4]ค่างานต้นทุน'!$H$384</definedName>
    <definedName name="db25รวมค่าขน">'[4]ค่างานต้นทุน'!$H$385</definedName>
    <definedName name="ddd">#REF!</definedName>
    <definedName name="DimenBox1">'[15]Form1'!$AQ$78</definedName>
    <definedName name="DimenBox2">'[15]Form1'!$AQ$88</definedName>
    <definedName name="DimenBox3">'[15]Form1'!$AQ$97</definedName>
    <definedName name="DimenBox4">'[15]Form1'!$AQ$106</definedName>
    <definedName name="Ditch_Hillside_Type_A">#REF!</definedName>
    <definedName name="Ditch_Hillside_Type_B">#REF!</definedName>
    <definedName name="Ditch_LiningI">#REF!</definedName>
    <definedName name="Ditch_LiningII">#REF!</definedName>
    <definedName name="Ditch_LiningIII">#REF!</definedName>
    <definedName name="Double_Elec_Pole">#REF!</definedName>
    <definedName name="DS" localSheetId="5">#REF!</definedName>
    <definedName name="DS" localSheetId="0">#REF!</definedName>
    <definedName name="DS">#REF!</definedName>
    <definedName name="DT" localSheetId="5">#REF!</definedName>
    <definedName name="DT" localSheetId="0">#REF!</definedName>
    <definedName name="DT">#REF!</definedName>
    <definedName name="Dummy_Joint">#REF!</definedName>
    <definedName name="ea" localSheetId="0">#REF!</definedName>
    <definedName name="ea">#REF!</definedName>
    <definedName name="Earth_Emb">#REF!</definedName>
    <definedName name="Earth_Ex">#REF!</definedName>
    <definedName name="Earth_Fill_in_Median">#REF!</definedName>
    <definedName name="Earth_Fill_Sidewalk">#REF!</definedName>
    <definedName name="Edge_Joint">#REF!</definedName>
    <definedName name="End_Clearing">#REF!</definedName>
    <definedName name="EndPilesRW100">#REF!</definedName>
    <definedName name="EndPilesRW200">#REF!</definedName>
    <definedName name="EndPilesRW300">#REF!</definedName>
    <definedName name="ER" localSheetId="5">#REF!</definedName>
    <definedName name="ER" localSheetId="0">#REF!</definedName>
    <definedName name="ER">#REF!</definedName>
    <definedName name="Expansion_Joint">#REF!</definedName>
    <definedName name="Exten1">'[15]Form1'!$A$192</definedName>
    <definedName name="Exten2">'[15]Form1'!$A$193</definedName>
    <definedName name="Exten3">'[15]Form1'!$A$194</definedName>
    <definedName name="Exten4">'[15]Form1'!$A$195</definedName>
    <definedName name="F">#REF!</definedName>
    <definedName name="f_bridge">'[21]F(ของเรา)'!$G$27</definedName>
    <definedName name="F_road">'[21]F(ของเรา)'!$G$26</definedName>
    <definedName name="FactorConcBox1">'[15]Form1'!$AS$79</definedName>
    <definedName name="FactorConcBox2">'[15]Form1'!$AS$89</definedName>
    <definedName name="FactorConcBox3">'[15]Form1'!$AS$98</definedName>
    <definedName name="FactorConcBox4">'[15]Form1'!$AS$107</definedName>
    <definedName name="ff">'[22]F(ของเรา)'!$G$27</definedName>
    <definedName name="fff">'[23]11 ข้อมูลงานCon'!$AB$30</definedName>
    <definedName name="First_PageConcSteel">#REF!</definedName>
    <definedName name="First_PageForm2">#REF!</definedName>
    <definedName name="FirstLineDocA">'[15]Form3'!$B$9</definedName>
    <definedName name="FirstLineMaterials">#REF!</definedName>
    <definedName name="FirstPageMaterials">#REF!</definedName>
    <definedName name="Flashing_Signal">#REF!</definedName>
    <definedName name="FloorTHK1">'[15]Form1'!$AU$78</definedName>
    <definedName name="FloorTHK2">'[15]Form1'!$AU$88</definedName>
    <definedName name="FloorTHK3">'[15]Form1'!$AU$97</definedName>
    <definedName name="FloorTHK4">'[15]Form1'!$AU$106</definedName>
    <definedName name="FormWKBox1">'[15]Form1'!$AQ$81</definedName>
    <definedName name="FormWKBox2">'[15]Form1'!$AQ$91</definedName>
    <definedName name="FormWKBox3">'[15]Form1'!$AQ$100</definedName>
    <definedName name="FormWKBox4">'[15]Form1'!$AQ$109</definedName>
    <definedName name="FormWKBoxEnd1">'[15]Form1'!$AR$81</definedName>
    <definedName name="FormWKBoxEnd2">'[15]Form1'!$AR$91</definedName>
    <definedName name="FormWKBoxEnd3">'[15]Form1'!$AR$100</definedName>
    <definedName name="FormWKBoxEnd4">'[15]Form1'!$AR$109</definedName>
    <definedName name="froad" localSheetId="5">#REF!</definedName>
    <definedName name="froad" localSheetId="0">#REF!</definedName>
    <definedName name="froad">#REF!</definedName>
    <definedName name="FWS">'[24]11 ข้อมูลงานCon'!$AB$30</definedName>
    <definedName name="FWSS">'[24]11 ข้อมูลงานCon'!$AB$30</definedName>
    <definedName name="fกรรมการ">#REF!</definedName>
    <definedName name="GR" localSheetId="5">#REF!</definedName>
    <definedName name="GR" localSheetId="0">#REF!</definedName>
    <definedName name="GR">#REF!</definedName>
    <definedName name="GravelList">'[15]Form1'!$L$37</definedName>
    <definedName name="GravelPrice">'[15]ได้ราคาคอนกรีต-เหล็กเสริม'!$V$14</definedName>
    <definedName name="GravelPrice1">#REF!</definedName>
    <definedName name="GuidePost">#REF!</definedName>
    <definedName name="H" localSheetId="5">#REF!</definedName>
    <definedName name="H" localSheetId="0">#REF!</definedName>
    <definedName name="H">#REF!</definedName>
    <definedName name="HasPiles100">'[15]Form1'!$B$110</definedName>
    <definedName name="HasPiles200">'[15]Form1'!$B$112</definedName>
    <definedName name="HasPiles300">'[15]Form1'!$B$114</definedName>
    <definedName name="High_Mast">#REF!</definedName>
    <definedName name="HOUR">'[16]สิบล้อขนส่ง'!$AH$25</definedName>
    <definedName name="HOUR0" localSheetId="0">#REF!</definedName>
    <definedName name="HOUR0">#REF!</definedName>
    <definedName name="hour1">'[16]รถพ่วงขนส่ง'!$AA$30</definedName>
    <definedName name="houra">'[16]หกล้อขนส่ง'!$BS$24</definedName>
    <definedName name="IndexBox1">'[15]Form1'!$AM$78</definedName>
    <definedName name="IndexBox2">'[15]Form1'!$AM$88</definedName>
    <definedName name="IndexBox3">'[15]Form1'!$AM$97</definedName>
    <definedName name="IndexBox4">'[15]Form1'!$AM$106</definedName>
    <definedName name="ITEM1.1">#REF!</definedName>
    <definedName name="ITEM1.2">#REF!</definedName>
    <definedName name="ITEM1.3.1">#REF!</definedName>
    <definedName name="ITEM1.3.2">#REF!</definedName>
    <definedName name="ITEM1.3.3">#REF!</definedName>
    <definedName name="ITEM1.3.4">#REF!</definedName>
    <definedName name="ITEM1.3.5">#REF!</definedName>
    <definedName name="ITEM1.3.6">#REF!</definedName>
    <definedName name="ITEM1.3.7">#REF!</definedName>
    <definedName name="ITEM1.3.8">#REF!</definedName>
    <definedName name="ITEM1.4.1">#REF!</definedName>
    <definedName name="ITEM1.5">#REF!</definedName>
    <definedName name="ITEM2.1">#REF!</definedName>
    <definedName name="ITEM2.2.1">#REF!</definedName>
    <definedName name="ITEM2.2.2">#REF!</definedName>
    <definedName name="ITEM2.2.3">#REF!</definedName>
    <definedName name="ITEM2.2.3.4">'[25]41.EXCAVATION'!#REF!</definedName>
    <definedName name="ITEM2.2.4">#REF!</definedName>
    <definedName name="ITEM2.2.5">#REF!</definedName>
    <definedName name="ITEM2.3.1">'[26]8Unsui+Soft'!#REF!</definedName>
    <definedName name="ITEM2.3.2">#REF!</definedName>
    <definedName name="ITEM2.3.4">#REF!</definedName>
    <definedName name="ITEM2.3.5">#REF!</definedName>
    <definedName name="ITEM2.3.6">#REF!</definedName>
    <definedName name="ITEM2.4.1">#REF!</definedName>
    <definedName name="ITEM2.4.2">#REF!</definedName>
    <definedName name="ITEM3.1.1">#REF!</definedName>
    <definedName name="ITEM3.2.1">#REF!</definedName>
    <definedName name="ITEM3.2.2">#REF!</definedName>
    <definedName name="ITEM3.2.3">#REF!</definedName>
    <definedName name="ITEM3.2.4">#REF!</definedName>
    <definedName name="ITEM3.3.1">#REF!</definedName>
    <definedName name="ITEM3.4.1">#REF!</definedName>
    <definedName name="ITEM3.4.2">#REF!</definedName>
    <definedName name="ITEM3.5">#REF!</definedName>
    <definedName name="ITEM3.6">#REF!</definedName>
    <definedName name="ITEM4.1.1">#REF!</definedName>
    <definedName name="ITEM4.1.2">#REF!</definedName>
    <definedName name="ITEM4.2.1">#REF!</definedName>
    <definedName name="ITEM4.2.2">#REF!</definedName>
    <definedName name="ITEM4.4.3">#REF!</definedName>
    <definedName name="ITEM4.4.4">#REF!</definedName>
    <definedName name="ITEM4.4.5">#REF!</definedName>
    <definedName name="ITEM4.4.6">#REF!</definedName>
    <definedName name="ITEM4.5">#REF!</definedName>
    <definedName name="ITEM4.9.1">#REF!</definedName>
    <definedName name="ITEM4.9.2">#REF!</definedName>
    <definedName name="ITEM4.9.3">#REF!</definedName>
    <definedName name="ITEM4.9.4">#REF!</definedName>
    <definedName name="ITEM4.9.5">#REF!</definedName>
    <definedName name="ITEM4.9.6">#REF!</definedName>
    <definedName name="ITEM5.1.1.1">#REF!</definedName>
    <definedName name="ITEM5.1.1.2">#REF!</definedName>
    <definedName name="ITEM5.1.1.3">#REF!</definedName>
    <definedName name="ITEM5.1.1.4">#REF!</definedName>
    <definedName name="ITEM5.1.1.5">#REF!</definedName>
    <definedName name="ITEM5.1.1.6">#REF!</definedName>
    <definedName name="ITEM5.1.1.7">#REF!</definedName>
    <definedName name="ITEM5.1.1.8">#REF!</definedName>
    <definedName name="ITEM5.1.2.1">#REF!</definedName>
    <definedName name="ITEM5.1.2.2">#REF!</definedName>
    <definedName name="ITEM5.1.2.3">#REF!</definedName>
    <definedName name="ITEM5.1.2.4">#REF!</definedName>
    <definedName name="ITEM5.1.2.5">#REF!</definedName>
    <definedName name="ITEM5.1.2.6">#REF!</definedName>
    <definedName name="ITEM5.1.2.7">#REF!</definedName>
    <definedName name="ITEM5.1.2.8">#REF!</definedName>
    <definedName name="ITEM5.1.2.9">#REF!</definedName>
    <definedName name="ITEM5.1.4">#REF!</definedName>
    <definedName name="ITEM5.1.5">#REF!</definedName>
    <definedName name="ITEM5.1.6">#REF!</definedName>
    <definedName name="ITEM5.1.7">#REF!</definedName>
    <definedName name="ITEM5.1.7.1">#REF!</definedName>
    <definedName name="ITEM5.2.2.1">#REF!</definedName>
    <definedName name="ITEM5.2.2.2">#REF!</definedName>
    <definedName name="ITEM5.2.2.3">#REF!</definedName>
    <definedName name="ITEM5.2.2.4">#REF!</definedName>
    <definedName name="ITEM5.2.2.5">#REF!</definedName>
    <definedName name="ITEM5.2.2.6">#REF!</definedName>
    <definedName name="ITEM5.3.1">'[26]25-27RC. PIPE(3หน้า)'!#REF!</definedName>
    <definedName name="ITEM5.3.2">'[26]25-27RC. PIPE(3หน้า)'!#REF!</definedName>
    <definedName name="ITEM5.3.3">'[26]25-27RC. PIPE(3หน้า)'!#REF!</definedName>
    <definedName name="ITEM5.4.1">'[26]25-27RC. PIPE(3หน้า)'!#REF!</definedName>
    <definedName name="ITEM5.4.2">'[26]25-27RC. PIPE(3หน้า)'!#REF!</definedName>
    <definedName name="ITEM5.4.3">'[26]25-27RC. PIPE(3หน้า)'!#REF!</definedName>
    <definedName name="ITEM6.1.1">#REF!</definedName>
    <definedName name="ITEM6.1.10">#REF!</definedName>
    <definedName name="ITEM6.1.11">#REF!</definedName>
    <definedName name="ITEM6.1.12">#REF!</definedName>
    <definedName name="ITEM6.1.13">#REF!</definedName>
    <definedName name="ITEM6.1.14">#REF!</definedName>
    <definedName name="ITEM6.1.15">#REF!</definedName>
    <definedName name="ITEM6.1.16">#REF!</definedName>
    <definedName name="ITEM6.1.17">#REF!</definedName>
    <definedName name="ITEM6.1.18">#REF!</definedName>
    <definedName name="ITEM6.1.2.2">#REF!</definedName>
    <definedName name="ITEM6.1.3">#REF!</definedName>
    <definedName name="ITEM6.1.4.1">#REF!</definedName>
    <definedName name="ITEM6.1.4.2">#REF!</definedName>
    <definedName name="ITEM6.1.8">#REF!</definedName>
    <definedName name="ITEM6.1.9">#REF!</definedName>
    <definedName name="ITEM6.10.1">#REF!</definedName>
    <definedName name="ITEM6.10.4.1">'[26]42หลักกิโล'!#REF!</definedName>
    <definedName name="ITEM6.10.4.2">'[26]42หลักกิโล'!#REF!</definedName>
    <definedName name="ITEM6.11.2.2">#REF!</definedName>
    <definedName name="ITEM6.11.3.1">#REF!</definedName>
    <definedName name="ITEM6.11.3.2">#REF!</definedName>
    <definedName name="ITEM6.11.4.1">#REF!</definedName>
    <definedName name="ITEM6.11.4.1.2">#REF!</definedName>
    <definedName name="ITEM6.11.5.1">#REF!</definedName>
    <definedName name="ITEM6.12.10.1">#REF!</definedName>
    <definedName name="ITEM6.13.2.1">#REF!</definedName>
    <definedName name="ITEM6.14.1">#REF!</definedName>
    <definedName name="ITEM6.14.2">#REF!</definedName>
    <definedName name="ITEM6.15.4">#REF!</definedName>
    <definedName name="ITEM6.15.4.2">#REF!</definedName>
    <definedName name="ITEM6.15.7">#REF!</definedName>
    <definedName name="ITEM6.16">#REF!</definedName>
    <definedName name="ITEM6.17.1">#REF!</definedName>
    <definedName name="ITEM6.17.2">#REF!</definedName>
    <definedName name="ITEM6.17.3">#REF!</definedName>
    <definedName name="ITEM6.17.4">#REF!</definedName>
    <definedName name="ITEM6.17.5">#REF!</definedName>
    <definedName name="ITEM6.17.6">#REF!</definedName>
    <definedName name="ITEM6.18.4.1">#REF!</definedName>
    <definedName name="ITEM6.2.1">#REF!</definedName>
    <definedName name="ITEM6.2.2">#REF!</definedName>
    <definedName name="ITEM6.21">'[26]52ป้ายชั่วคราว+ด่าน'!#REF!</definedName>
    <definedName name="ITEM6.22">'[26]52ป้ายชั่วคราว+ด่าน'!#REF!</definedName>
    <definedName name="ITEM6.3.1.1">#REF!</definedName>
    <definedName name="ITEM6.3.1.2.1">#REF!</definedName>
    <definedName name="ITEM6.3.1.2.2">#REF!</definedName>
    <definedName name="ITEM6.3.1.2.3">#REF!</definedName>
    <definedName name="ITEM6.3.1.2.4">#REF!</definedName>
    <definedName name="ITEM6.3.1.2.5">#REF!</definedName>
    <definedName name="ITEM6.3.1.2.6">#REF!</definedName>
    <definedName name="ITEM6.3.1.2.7">#REF!</definedName>
    <definedName name="ITEM6.3.1.2.8">#REF!</definedName>
    <definedName name="ITEM6.3.1.3.1">#REF!</definedName>
    <definedName name="ITEM6.3.1.3.2">#REF!</definedName>
    <definedName name="ITEM6.3.1.4.1">#REF!</definedName>
    <definedName name="ITEM6.3.1.4.2">#REF!</definedName>
    <definedName name="ITEM6.3.1.4.3">#REF!</definedName>
    <definedName name="ITEM6.3.1.5">#REF!</definedName>
    <definedName name="ITEM6.3.1.6">#REF!</definedName>
    <definedName name="ITEM6.3.1.7">#REF!</definedName>
    <definedName name="ITEM6.3.10">#REF!</definedName>
    <definedName name="ITEM6.3.11">#REF!</definedName>
    <definedName name="ITEM6.3.12.1">#REF!</definedName>
    <definedName name="ITEM6.3.12.2">#REF!</definedName>
    <definedName name="ITEM6.3.12.3">#REF!</definedName>
    <definedName name="ITEM6.3.13.1">#REF!</definedName>
    <definedName name="ITEM6.3.14.1">#REF!</definedName>
    <definedName name="ITEM6.3.14.2">#REF!</definedName>
    <definedName name="ITEM6.3.14.3">#REF!</definedName>
    <definedName name="ITEM6.3.2">#REF!</definedName>
    <definedName name="ITEM6.3.3.1.1">#REF!</definedName>
    <definedName name="ITEM6.3.3.1.2">#REF!</definedName>
    <definedName name="ITEM6.3.3.1.3">#REF!</definedName>
    <definedName name="ITEM6.3.3.1.4">#REF!</definedName>
    <definedName name="ITEM6.3.3.1.5">#REF!</definedName>
    <definedName name="ITEM6.3.3.2.1">#REF!</definedName>
    <definedName name="ITEM6.3.3.2.2">#REF!</definedName>
    <definedName name="ITEM6.3.3.2.3">#REF!</definedName>
    <definedName name="ITEM6.3.3.2.4">#REF!</definedName>
    <definedName name="ITEM6.3.3.2.5">#REF!</definedName>
    <definedName name="ITEM6.3.4">#REF!</definedName>
    <definedName name="ITEM6.3.6.1">#REF!</definedName>
    <definedName name="ITEM6.3.6.2">#REF!</definedName>
    <definedName name="ITEM6.3.6.3">#REF!</definedName>
    <definedName name="ITEM6.3.6.4">#REF!</definedName>
    <definedName name="ITEM6.3.7">#REF!</definedName>
    <definedName name="ITEM6.3.8.1">#REF!</definedName>
    <definedName name="ITEM6.3.8.2">#REF!</definedName>
    <definedName name="ITEM6.4.1">#REF!</definedName>
    <definedName name="ITEM6.4.2">#REF!</definedName>
    <definedName name="ITEM6.4.3">#REF!</definedName>
    <definedName name="ITEM6.4.4">#REF!</definedName>
    <definedName name="ITEM6.4.5.1">#REF!</definedName>
    <definedName name="ITEM6.4.5.2">#REF!</definedName>
    <definedName name="ITEM6.4.5.3">#REF!</definedName>
    <definedName name="ITEM6.4.5.4">#REF!</definedName>
    <definedName name="ITEM6.4.6.1">#REF!</definedName>
    <definedName name="ITEM6.4.6.2">#REF!</definedName>
    <definedName name="ITEM6.4.6.3">#REF!</definedName>
    <definedName name="ITEM6.4.6.4">#REF!</definedName>
    <definedName name="ITEM6.4.6.5">#REF!</definedName>
    <definedName name="ITEM6.5.1">#REF!</definedName>
    <definedName name="ITEM6.5.2">#REF!</definedName>
    <definedName name="ITEM6.6.1">#REF!</definedName>
    <definedName name="ITEM6.6.2">#REF!</definedName>
    <definedName name="ITEM6.7.1">#REF!</definedName>
    <definedName name="ITEM6.8.1">#REF!</definedName>
    <definedName name="ITEM6.9.1.1">#REF!</definedName>
    <definedName name="ITEM6.9.1.2">#REF!</definedName>
    <definedName name="Kilometer_Stone">#REF!</definedName>
    <definedName name="L" localSheetId="5">#REF!</definedName>
    <definedName name="l">'[4]ค่างานต้นทุน'!$H$98</definedName>
    <definedName name="L_1">'[4]ข้อมูลคำนวณ1'!$C$108</definedName>
    <definedName name="L_2">'[4]ข้อมูลคำนวณ1'!$C$98</definedName>
    <definedName name="L_3">'[4]ข้อมูลคำนวณ1'!$C$109</definedName>
    <definedName name="L_4">'[4]ข้อมูลคำนวณ1'!$C$100</definedName>
    <definedName name="LB" localSheetId="5">#REF!</definedName>
    <definedName name="LB" localSheetId="0">#REF!</definedName>
    <definedName name="LB">#REF!</definedName>
    <definedName name="LBD" localSheetId="5">#REF!</definedName>
    <definedName name="LBD" localSheetId="0">#REF!</definedName>
    <definedName name="LBD">#REF!</definedName>
    <definedName name="LimeList">'[15]Form1'!$L$34</definedName>
    <definedName name="LimePrice">'[15]ได้ราคาคอนกรีต-เหล็กเสริม'!$T$14</definedName>
    <definedName name="LimePrice1">#REF!</definedName>
    <definedName name="Longitudinal_Joint">#REF!</definedName>
    <definedName name="LR" localSheetId="5">#REF!</definedName>
    <definedName name="LR" localSheetId="0">#REF!</definedName>
    <definedName name="LR">#REF!</definedName>
    <definedName name="LUB" localSheetId="5">#REF!</definedName>
    <definedName name="LUB" localSheetId="0">#REF!</definedName>
    <definedName name="LUB">#REF!</definedName>
    <definedName name="ManholeType_A_for_RCP60">#REF!</definedName>
    <definedName name="ManholeType_B_for_Cross100">#REF!</definedName>
    <definedName name="ManholeType_B_for_Cross120">#REF!</definedName>
    <definedName name="ManholeType_B_for_Cross60">#REF!</definedName>
    <definedName name="ManholeType_B_for_Cross80">#REF!</definedName>
    <definedName name="ManholeType_BB_for_Cross100">#REF!</definedName>
    <definedName name="ManholeType_BB_for_Cross120">#REF!</definedName>
    <definedName name="ManholeType_BB_for_Cross60">#REF!</definedName>
    <definedName name="ManholeType_BB_for_Cross80">#REF!</definedName>
    <definedName name="ManholeType_C_100">#REF!</definedName>
    <definedName name="ManholeType_C_120">#REF!</definedName>
    <definedName name="ManholeType_D_100_Conc">#REF!</definedName>
    <definedName name="ManholeType_D_100_Steel">#REF!</definedName>
    <definedName name="ManholeType_D_120_Conc">#REF!</definedName>
    <definedName name="ManholeType_D_120_Steel">#REF!</definedName>
    <definedName name="ManholeType_D_60_Conc">#REF!</definedName>
    <definedName name="ManholeType_D_60_Steel">#REF!</definedName>
    <definedName name="ManholeType_D_80_Conc">#REF!</definedName>
    <definedName name="ManholeType_D_80_Steel">#REF!</definedName>
    <definedName name="ManholeType_E">#REF!</definedName>
    <definedName name="ManholeType_F">#REF!</definedName>
    <definedName name="MarkingType">'[15]Form1'!$A$184</definedName>
    <definedName name="mc">#REF!</definedName>
    <definedName name="Median_Drop_Inets_Type_I100">#REF!</definedName>
    <definedName name="Median_Drop_Inets_Type_I120">#REF!</definedName>
    <definedName name="Median_Drop_Inets_Type_I40">#REF!</definedName>
    <definedName name="Median_Drop_Inets_Type_I60">#REF!</definedName>
    <definedName name="Median_Drop_Inets_Type_I80">#REF!</definedName>
    <definedName name="Median_Drop_Inets_Type_II100">#REF!</definedName>
    <definedName name="Median_Drop_Inets_Type_II120">#REF!</definedName>
    <definedName name="Median_Drop_Inets_Type_II40">#REF!</definedName>
    <definedName name="Median_Drop_Inets_Type_II60">#REF!</definedName>
    <definedName name="Median_Drop_Inets_Type_II80">#REF!</definedName>
    <definedName name="MixType">'[15]Form1'!$A$41</definedName>
    <definedName name="ML">'[16]สิบล้อขนส่ง'!$AH$23</definedName>
    <definedName name="ML0" localSheetId="0">#REF!</definedName>
    <definedName name="ML0">#REF!</definedName>
    <definedName name="mla">'[16]หกล้อขนส่ง'!$BS$23</definedName>
    <definedName name="ModificationManholeC">#REF!</definedName>
    <definedName name="ModificationManholeS">#REF!</definedName>
    <definedName name="Modified_AC">#REF!</definedName>
    <definedName name="Modified_AC1">#REF!</definedName>
    <definedName name="Mountable_Curb">#REF!</definedName>
    <definedName name="Mountable_Curb_Gutter">#REF!</definedName>
    <definedName name="msp" localSheetId="5">#REF!</definedName>
    <definedName name="msp" localSheetId="0">#REF!</definedName>
    <definedName name="msp">#REF!</definedName>
    <definedName name="N_1" localSheetId="5">#REF!</definedName>
    <definedName name="N_1" localSheetId="0">#REF!</definedName>
    <definedName name="N_1">#REF!</definedName>
    <definedName name="N_2" localSheetId="5">#REF!</definedName>
    <definedName name="N_2" localSheetId="0">#REF!</definedName>
    <definedName name="N_2">#REF!</definedName>
    <definedName name="NM_1" localSheetId="5">#REF!</definedName>
    <definedName name="NM_1" localSheetId="0">#REF!</definedName>
    <definedName name="NM_1">#REF!</definedName>
    <definedName name="NM_2" localSheetId="5">#REF!</definedName>
    <definedName name="NM_2" localSheetId="0">#REF!</definedName>
    <definedName name="NM_2">#REF!</definedName>
    <definedName name="no_box">'[27]Worksheet'!$L$8</definedName>
    <definedName name="NoPiles100">'[15]Form1'!$B$109</definedName>
    <definedName name="NumberAC60\70">#REF!</definedName>
    <definedName name="NumberCement">#REF!</definedName>
    <definedName name="NumberCementBulk">#REF!</definedName>
    <definedName name="NumberCMS2h">#REF!</definedName>
    <definedName name="NumberCRS2">#REF!</definedName>
    <definedName name="NumberCSS1">#REF!</definedName>
    <definedName name="NumberCSS1hN">#REF!</definedName>
    <definedName name="NumberDB12">#REF!</definedName>
    <definedName name="NumberDB15">#REF!</definedName>
    <definedName name="NumberDB16">#REF!</definedName>
    <definedName name="NumberDB19">#REF!</definedName>
    <definedName name="NumberDB20">#REF!</definedName>
    <definedName name="NumberDB25">#REF!</definedName>
    <definedName name="NumberDustRockAC">#REF!</definedName>
    <definedName name="NumberFW1">#REF!</definedName>
    <definedName name="NumberFW2">#REF!</definedName>
    <definedName name="NumberFW3">#REF!</definedName>
    <definedName name="NumberGravelConc">#REF!</definedName>
    <definedName name="NumberMC70">#REF!</definedName>
    <definedName name="NumberPMA">#REF!</definedName>
    <definedName name="NumberRB6">#REF!</definedName>
    <definedName name="NumberRB9">#REF!</definedName>
    <definedName name="NumberRockAC">#REF!</definedName>
    <definedName name="NumberRockConc">#REF!</definedName>
    <definedName name="NumberSandConc">#REF!</definedName>
    <definedName name="NumberWire">#REF!</definedName>
    <definedName name="oil" localSheetId="0">#REF!</definedName>
    <definedName name="oil">#REF!</definedName>
    <definedName name="OILprice">'[15]Form1'!$DD$7</definedName>
    <definedName name="p" localSheetId="5">'[20]ค่างานต้นทุน(ตักขน1 กม)'!$H$94</definedName>
    <definedName name="p">'[4]ค่างานต้นทุน'!$H$91</definedName>
    <definedName name="P_1" localSheetId="5">#REF!</definedName>
    <definedName name="P_1" localSheetId="0">#REF!</definedName>
    <definedName name="P_1">#REF!</definedName>
    <definedName name="P_2" localSheetId="5">#REF!</definedName>
    <definedName name="P_2" localSheetId="0">#REF!</definedName>
    <definedName name="P_2">#REF!</definedName>
    <definedName name="ParaSlurry1">#REF!</definedName>
    <definedName name="ParaSlurry2">#REF!</definedName>
    <definedName name="ParaSlurry3">#REF!</definedName>
    <definedName name="pc" localSheetId="5">#REF!</definedName>
    <definedName name="pc" localSheetId="0">#REF!</definedName>
    <definedName name="pc">#REF!</definedName>
    <definedName name="pd">#REF!</definedName>
    <definedName name="PilesRW100">#REF!</definedName>
    <definedName name="PilesRW200">#REF!</definedName>
    <definedName name="PilesRW300">#REF!</definedName>
    <definedName name="PIPE1.2">'[26]25-27RC. PIPE(3หน้า)'!#REF!</definedName>
    <definedName name="PIPE1.5">'[26]25-27RC. PIPE(3หน้า)'!#REF!</definedName>
    <definedName name="pipe100" localSheetId="5">#REF!</definedName>
    <definedName name="pipe100" localSheetId="0">#REF!</definedName>
    <definedName name="pipe100">#REF!</definedName>
    <definedName name="pipe120" localSheetId="5">#REF!</definedName>
    <definedName name="pipe120" localSheetId="0">#REF!</definedName>
    <definedName name="pipe120">#REF!</definedName>
    <definedName name="pipe150" localSheetId="5">#REF!</definedName>
    <definedName name="pipe150" localSheetId="0">#REF!</definedName>
    <definedName name="pipe150">#REF!</definedName>
    <definedName name="pipe40" localSheetId="5">#REF!</definedName>
    <definedName name="pipe40" localSheetId="0">#REF!</definedName>
    <definedName name="pipe40">#REF!</definedName>
    <definedName name="pipe60" localSheetId="5">#REF!</definedName>
    <definedName name="pipe60" localSheetId="0">#REF!</definedName>
    <definedName name="pipe60">#REF!</definedName>
    <definedName name="pipe80" localSheetId="5">#REF!</definedName>
    <definedName name="pipe80" localSheetId="0">#REF!</definedName>
    <definedName name="pipe80">#REF!</definedName>
    <definedName name="Plain_Conc_Headwall">#REF!</definedName>
    <definedName name="PM_1" localSheetId="5">#REF!</definedName>
    <definedName name="PM_1" localSheetId="0">#REF!</definedName>
    <definedName name="PM_1">#REF!</definedName>
    <definedName name="PM_2" localSheetId="5">#REF!</definedName>
    <definedName name="PM_2" localSheetId="0">#REF!</definedName>
    <definedName name="PM_2">#REF!</definedName>
    <definedName name="PMAorAC01">'[15]Form1'!$A$43</definedName>
    <definedName name="PMAorAC02">'[15]Form1'!$A$44</definedName>
    <definedName name="PorousBackfill">#REF!</definedName>
    <definedName name="Prime_Coat">#REF!</definedName>
    <definedName name="PrimeMat">'[15]Form1'!$H$36</definedName>
    <definedName name="_xlnm.Print_Area" localSheetId="2">'S2'!$A$1:$BV$205</definedName>
    <definedName name="_xlnm.Print_Area" localSheetId="4">'ข้อมูล'!$A$1:$M$145</definedName>
    <definedName name="_xlnm.Print_Area" localSheetId="6">'ปร.4'!$A$1:$N$153</definedName>
    <definedName name="_xlnm.Print_Area" localSheetId="7">'ปร.5(ราคากลาง)'!$A$1:$M$49</definedName>
    <definedName name="_xlnm.Print_Area" localSheetId="0">'ป้ายจราจร'!$A$3:$AG$55</definedName>
    <definedName name="_xlnm.Print_Area" localSheetId="8">'ราคากลางมติ'!$A$1:$I$83</definedName>
    <definedName name="PRINT_AREA_MI" localSheetId="0">#REF!</definedName>
    <definedName name="PRINT_AREA_MI">#REF!</definedName>
    <definedName name="_xlnm.Print_Titles" localSheetId="1">'ปริมาณงาน1'!$1:$3</definedName>
    <definedName name="_xlnm.Print_Titles" localSheetId="0">'ป้ายจราจร'!$3:$5</definedName>
    <definedName name="Q">'[4]ข้อมูลคำนวณ1'!$C$70</definedName>
    <definedName name="RainCondition">'[15]Form1'!$P$3</definedName>
    <definedName name="RainFValue">'[15]Form1'!$DK$5</definedName>
    <definedName name="RainIndex">'[15]Form1'!$DJ$5</definedName>
    <definedName name="RB" localSheetId="5">#REF!</definedName>
    <definedName name="RB">'[4]Multi_Box 1'!$G$105</definedName>
    <definedName name="RB_1" localSheetId="5">#REF!</definedName>
    <definedName name="RB_1" localSheetId="0">#REF!</definedName>
    <definedName name="RB_1">#REF!</definedName>
    <definedName name="RB_6" localSheetId="5">#REF!</definedName>
    <definedName name="rb_6" localSheetId="0">'[7]ราคาวัสดุ'!$D$23</definedName>
    <definedName name="rb_6">'[7]ราคาวัสดุ'!$D$23</definedName>
    <definedName name="RB_9" localSheetId="5">#REF!</definedName>
    <definedName name="rb_9" localSheetId="0">'[7]ราคาวัสดุ'!$D$24</definedName>
    <definedName name="rb_9">'[7]ราคาวัสดุ'!$D$24</definedName>
    <definedName name="rb12รวมค่าขน">'[4]ค่างานต้นทุน'!$H$371</definedName>
    <definedName name="rb19รวมค่าขน">'[4]ค่างานต้นทุน'!$H$373</definedName>
    <definedName name="rb25รวมค่าขน">'[4]ค่างานต้นทุน'!$H$374</definedName>
    <definedName name="rb6รวมค่าขน">'[4]ค่างานต้นทุน'!$H$369</definedName>
    <definedName name="rb9รวมค่าขน">'[4]ค่างานต้นทุน'!$H$370</definedName>
    <definedName name="rbb">'[24]10 ข้อมูลวัสดุ-ค่าดำเนิน'!$X$15</definedName>
    <definedName name="RC_" localSheetId="5">'[16]สิบล้อขนส่ง'!$AH$84</definedName>
    <definedName name="RC_">'[4]สิบล้อขนส่ง'!$AH$84</definedName>
    <definedName name="RC_0" localSheetId="0">#REF!</definedName>
    <definedName name="RC_0">#REF!</definedName>
    <definedName name="rc_1" localSheetId="5">'[16]รถพ่วงขนส่ง'!$AA$92</definedName>
    <definedName name="rc_1">'[4]รถพ่วงขนส่ง'!$AA$92</definedName>
    <definedName name="RC_11">'[6]ค่าขนส่ง(6ล้อ)'!#REF!</definedName>
    <definedName name="rc_6">'[4]หกล้อขนส่ง'!$AH$84</definedName>
    <definedName name="rc_a">'[16]หกล้อขนส่ง'!$BS$83</definedName>
    <definedName name="RC_Box_Culvert1">#REF!</definedName>
    <definedName name="RC_Box_Culvert2">#REF!</definedName>
    <definedName name="RC_Box_Culvert3">#REF!</definedName>
    <definedName name="RC_Box_Culvert4">#REF!</definedName>
    <definedName name="RC_Ditch_TypeA">#REF!</definedName>
    <definedName name="RC_Ditch_TypeB">#REF!</definedName>
    <definedName name="RC_Gutter">#REF!</definedName>
    <definedName name="RC_Rectang_Pipe">#REF!</definedName>
    <definedName name="RC_Sign_Post120">#REF!</definedName>
    <definedName name="RC_Sign_Post150">#REF!</definedName>
    <definedName name="RCPipe100">#REF!</definedName>
    <definedName name="RCPipe100C3">#REF!</definedName>
    <definedName name="RCPipe120">#REF!</definedName>
    <definedName name="RCPipe120C3">#REF!</definedName>
    <definedName name="RCPipe150">#REF!</definedName>
    <definedName name="RCPipe150C3">#REF!</definedName>
    <definedName name="RCPipe30">#REF!</definedName>
    <definedName name="RCPipe30C3">#REF!</definedName>
    <definedName name="RCPipe40">#REF!</definedName>
    <definedName name="RCPipe40C3">#REF!</definedName>
    <definedName name="RCPipe50">#REF!</definedName>
    <definedName name="RCPipe50C3">#REF!</definedName>
    <definedName name="RCPipe60">#REF!</definedName>
    <definedName name="RCPipe60C3">#REF!</definedName>
    <definedName name="RCPipe80">#REF!</definedName>
    <definedName name="RCPipe80C3">#REF!</definedName>
    <definedName name="Re_Conc_Headwall">#REF!</definedName>
    <definedName name="Recycling">#REF!</definedName>
    <definedName name="Relocation_Exist_Lightings">#REF!</definedName>
    <definedName name="Relocation_Exist_Overhang">#REF!</definedName>
    <definedName name="Remark_Para">#REF!</definedName>
    <definedName name="RemovalAC">#REF!</definedName>
    <definedName name="RemoveConcrete">#REF!</definedName>
    <definedName name="RemoveExistBox">#REF!</definedName>
    <definedName name="RemoveExistBridge">#REF!</definedName>
    <definedName name="RET">'[28]11 ข้อมูลงานCon'!$R$11</definedName>
    <definedName name="RetainingWall_II_100">#REF!</definedName>
    <definedName name="RetainingWall_II_200">#REF!</definedName>
    <definedName name="RetainingWall_II_300">#REF!</definedName>
    <definedName name="RetainingWall1">#REF!</definedName>
    <definedName name="RetainingWall2">#REF!</definedName>
    <definedName name="RetainingWall3">#REF!</definedName>
    <definedName name="Road_StudBi">#REF!</definedName>
    <definedName name="Road_StudUni">#REF!</definedName>
    <definedName name="ROCK.AC">'[26]3ข้อมูลวัสดุ-ค่าดำเนิน'!#REF!</definedName>
    <definedName name="ROW_Monument">#REF!</definedName>
    <definedName name="rrr">'[23]10 ข้อมูลวัสดุ-ค่าดำเนิน'!$X$15</definedName>
    <definedName name="RumbleStrip">#REF!</definedName>
    <definedName name="S">#REF!</definedName>
    <definedName name="SA0" localSheetId="0">#REF!</definedName>
    <definedName name="SA0">#REF!</definedName>
    <definedName name="Sand_Cushion_Pavement">#REF!</definedName>
    <definedName name="Sand_Cushion_Sidewalk">#REF!</definedName>
    <definedName name="Sand_Emb">#REF!</definedName>
    <definedName name="SandConcDist">#REF!</definedName>
    <definedName name="SB" localSheetId="5">#REF!</definedName>
    <definedName name="SB" localSheetId="0">#REF!</definedName>
    <definedName name="SB">#REF!</definedName>
    <definedName name="SBB">'[24]12 ข้อมูลงานไม้แบบ'!$W$29</definedName>
    <definedName name="Select_Mat_A">#REF!</definedName>
    <definedName name="Select_Mat_B">#REF!</definedName>
    <definedName name="Shoulder_ScarifyAgg">#REF!</definedName>
    <definedName name="Shoulder_ScarifyRock">#REF!</definedName>
    <definedName name="Sign_Plate">#REF!</definedName>
    <definedName name="SignOfCM">#REF!</definedName>
    <definedName name="SignOfCM1">#REF!</definedName>
    <definedName name="SignOfCM2">#REF!</definedName>
    <definedName name="SignOfCM3">#REF!</definedName>
    <definedName name="Single_Elec_Pole">#REF!</definedName>
    <definedName name="Skew">'[4]Multi_Box 1'!$C$9</definedName>
    <definedName name="SlurrySeal2">#REF!</definedName>
    <definedName name="Soft_Mat_Ex">#REF!</definedName>
    <definedName name="Soft_Mat_ExOnly">#REF!</definedName>
    <definedName name="Soil_Agg_Shoulder">#REF!</definedName>
    <definedName name="Soil_Agg_Subbase">#REF!</definedName>
    <definedName name="Soil_Cement">#REF!</definedName>
    <definedName name="Soil_Cement_Sh">#REF!</definedName>
    <definedName name="SP" localSheetId="5">'[16]สิบล้อขนส่ง'!$AH$26</definedName>
    <definedName name="SP">'[4]สิบล้อขนส่ง'!$AH$26</definedName>
    <definedName name="SP0">'[6]ค่าขนส่ง(6ล้อ)'!#REF!</definedName>
    <definedName name="spa">'[16]หกล้อขนส่ง'!$BS$25</definedName>
    <definedName name="sss">'[23]12 ข้อมูลงานไม้แบบ'!$W$29</definedName>
    <definedName name="steel" localSheetId="5">'[20]ค่างานต้นทุน(ตักขน1 กม)'!$H$123</definedName>
    <definedName name="steel">'[4]ค่างานต้นทุน'!$H$125</definedName>
    <definedName name="SteelBox1">'[15]Form1'!$AQ$80</definedName>
    <definedName name="SteelBox2">'[15]Form1'!$AQ$90</definedName>
    <definedName name="SteelBox3">'[15]Form1'!$AQ$99</definedName>
    <definedName name="SteelBox4">'[15]Form1'!$AQ$108</definedName>
    <definedName name="SteelBoxEnd1">'[15]Form1'!$AR$80</definedName>
    <definedName name="SteelBoxEnd2">'[15]Form1'!$AR$90</definedName>
    <definedName name="SteelBoxEnd3">'[15]Form1'!$AR$99</definedName>
    <definedName name="SteelBoxEnd4">'[15]Form1'!$AR$108</definedName>
    <definedName name="StripSodding">#REF!</definedName>
    <definedName name="sumbride" localSheetId="0">'[8]Sheet1'!#REF!</definedName>
    <definedName name="sumbride">'[8]Sheet1'!#REF!</definedName>
    <definedName name="Table_BoxCul_End">'[15]Form1'!$U$78:$Y$147</definedName>
    <definedName name="Table_BoxCulvert">'[15]Form1'!$AB$78:$AH$147</definedName>
    <definedName name="Table_Depth_Of_Fill">'[15]Form1'!$AI$78:$AK$147</definedName>
    <definedName name="Table_Factor">'[15]Form3'!$W$218:$X$254</definedName>
    <definedName name="Table_FactorB">'[15]Form3'!$Y$218:$Z$259</definedName>
    <definedName name="Table_FactorConc_BoxCul">'[15]Form1'!$Z$78:$AA$147</definedName>
    <definedName name="Table_Trailer_B\CUM">'[15]Form1'!$BD$370:$CC$569</definedName>
    <definedName name="Table_Trailer_B\TON">'[15]Form1'!$AD$370:$BC$569</definedName>
    <definedName name="Table_Truck_B\CUM">'[15]Form1'!$BD$167:$CC$366</definedName>
    <definedName name="Table_Truck_B\TON">'[15]Form1'!$AD$167:$BC$366</definedName>
    <definedName name="Table124">#REF!</definedName>
    <definedName name="TableABC">#REF!</definedName>
    <definedName name="TableBusStop">'[15]Form1'!$V$187:$W$192</definedName>
    <definedName name="TableCement">#REF!</definedName>
    <definedName name="TableCementBulk">#REF!</definedName>
    <definedName name="TableClearing">'[15]Form1'!$AE$9:$CB$11</definedName>
    <definedName name="TableDB12">#REF!</definedName>
    <definedName name="TableDB15">#REF!</definedName>
    <definedName name="TableDB16">#REF!</definedName>
    <definedName name="TableDB19">#REF!</definedName>
    <definedName name="TableDB20">#REF!</definedName>
    <definedName name="TableDB25">#REF!</definedName>
    <definedName name="TableEarthExCost">'[15]Form1'!$DG$16:$DG$21</definedName>
    <definedName name="TableGravelConc">#REF!</definedName>
    <definedName name="TablePrecision">'[15]Form3'!$Y$5:$Y$7</definedName>
    <definedName name="TableRainfallindex">'[15]Form1'!$DJ$6:$DK$31</definedName>
    <definedName name="TableRB6">#REF!</definedName>
    <definedName name="TableRB9">#REF!</definedName>
    <definedName name="TableRockConc">#REF!</definedName>
    <definedName name="TableSandConc">#REF!</definedName>
    <definedName name="TableSignOfCM">'[15]Form1'!$P$204:$AA$217</definedName>
    <definedName name="TableWire">#REF!</definedName>
    <definedName name="Tack_Coat">#REF!</definedName>
    <definedName name="Tack_Coat_C">#REF!</definedName>
    <definedName name="TB\TON1KM">'[15]Form1'!$CJ$171</definedName>
    <definedName name="TB\TON200KM">'[15]Form1'!$CL$171</definedName>
    <definedName name="TC">'[16]สิบล้อขนส่ง'!$AH$70</definedName>
    <definedName name="TC0" localSheetId="0">#REF!</definedName>
    <definedName name="TC0">#REF!</definedName>
    <definedName name="tca">'[16]หกล้อขนส่ง'!$BS$69</definedName>
    <definedName name="Thermo_Paint">#REF!</definedName>
    <definedName name="Timber_Barricade">#REF!</definedName>
    <definedName name="TIME">'[16]สิบล้อขนส่ง'!$AH$29</definedName>
    <definedName name="TIME0" localSheetId="0">#REF!</definedName>
    <definedName name="TIME0">#REF!</definedName>
    <definedName name="time1">'[16]รถพ่วงขนส่ง'!$AA$34</definedName>
    <definedName name="timea">'[16]หกล้อขนส่ง'!$BS$28</definedName>
    <definedName name="Top_Soil">#REF!</definedName>
    <definedName name="TR" localSheetId="5">#REF!</definedName>
    <definedName name="TR" localSheetId="0">#REF!</definedName>
    <definedName name="TR">#REF!</definedName>
    <definedName name="Traffic_Paint2">#REF!</definedName>
    <definedName name="Traffic_Sign_Solar">#REF!</definedName>
    <definedName name="Traffic_Signal">#REF!</definedName>
    <definedName name="TrafficF">'[15]Form3'!$A$213</definedName>
    <definedName name="TrafficFactor">'[15]Form3'!$AB$265</definedName>
    <definedName name="TrafficTYPE">'[15]Form1'!$A$173</definedName>
    <definedName name="Trailer_B\TON">'[15]Form1'!$BH$155</definedName>
    <definedName name="Truck_B\CUM">'[15]Form1'!$BH$154</definedName>
    <definedName name="Truck_B\TON">'[15]Form1'!$BH$153</definedName>
    <definedName name="TYPE">'[4]ข้อมูลสะพาน1'!$T$5</definedName>
    <definedName name="TypeOfWork">'[15]Form1'!$A$5</definedName>
    <definedName name="Unsuit_Ex">#REF!</definedName>
    <definedName name="V_A" localSheetId="5">#REF!</definedName>
    <definedName name="V_A" localSheetId="0">#REF!</definedName>
    <definedName name="V_A">#REF!</definedName>
    <definedName name="V_A1" localSheetId="5">#REF!</definedName>
    <definedName name="V_A1" localSheetId="0">#REF!</definedName>
    <definedName name="V_A1">#REF!</definedName>
    <definedName name="V_B" localSheetId="5">#REF!</definedName>
    <definedName name="V_B" localSheetId="0">#REF!</definedName>
    <definedName name="V_B">#REF!</definedName>
    <definedName name="V_B1" localSheetId="5">#REF!</definedName>
    <definedName name="V_B1" localSheetId="0">#REF!</definedName>
    <definedName name="V_B1">#REF!</definedName>
    <definedName name="V_H" localSheetId="5">#REF!</definedName>
    <definedName name="V_H" localSheetId="0">#REF!</definedName>
    <definedName name="V_H">#REF!</definedName>
    <definedName name="V_H1" localSheetId="5">#REF!</definedName>
    <definedName name="V_H1" localSheetId="0">#REF!</definedName>
    <definedName name="V_H1">#REF!</definedName>
    <definedName name="V_V" localSheetId="5">#REF!</definedName>
    <definedName name="V_V" localSheetId="0">#REF!</definedName>
    <definedName name="V_V">#REF!</definedName>
    <definedName name="V_V1" localSheetId="5">#REF!</definedName>
    <definedName name="V_V1" localSheetId="0">#REF!</definedName>
    <definedName name="V_V1">#REF!</definedName>
    <definedName name="VM_A" localSheetId="5">#REF!</definedName>
    <definedName name="VM_A" localSheetId="0">#REF!</definedName>
    <definedName name="VM_A">#REF!</definedName>
    <definedName name="VM_A1" localSheetId="5">#REF!</definedName>
    <definedName name="VM_A1" localSheetId="0">#REF!</definedName>
    <definedName name="VM_A1">#REF!</definedName>
    <definedName name="VM_B" localSheetId="5">#REF!</definedName>
    <definedName name="VM_B" localSheetId="0">#REF!</definedName>
    <definedName name="VM_B">#REF!</definedName>
    <definedName name="VM_B1" localSheetId="5">#REF!</definedName>
    <definedName name="VM_B1" localSheetId="0">#REF!</definedName>
    <definedName name="VM_B1">#REF!</definedName>
    <definedName name="VM_B2" localSheetId="5">#REF!</definedName>
    <definedName name="VM_B2" localSheetId="0">#REF!</definedName>
    <definedName name="VM_B2">#REF!</definedName>
    <definedName name="VM_H" localSheetId="5">#REF!</definedName>
    <definedName name="VM_H" localSheetId="0">#REF!</definedName>
    <definedName name="VM_H">#REF!</definedName>
    <definedName name="VM_H1" localSheetId="5">#REF!</definedName>
    <definedName name="VM_H1" localSheetId="0">#REF!</definedName>
    <definedName name="VM_H1">#REF!</definedName>
    <definedName name="VM_V" localSheetId="5">#REF!</definedName>
    <definedName name="VM_V" localSheetId="0">#REF!</definedName>
    <definedName name="VM_V">#REF!</definedName>
    <definedName name="VM_V1" localSheetId="5">#REF!</definedName>
    <definedName name="VM_V1" localSheetId="0">#REF!</definedName>
    <definedName name="VM_V1">#REF!</definedName>
    <definedName name="W" localSheetId="5">#REF!</definedName>
    <definedName name="W" localSheetId="0">#REF!</definedName>
    <definedName name="W">#REF!</definedName>
    <definedName name="W_Beam_Guardrail">#REF!</definedName>
    <definedName name="WallTHK1">'[15]Form1'!$AV$78</definedName>
    <definedName name="WallTHK2">'[15]Form1'!$AV$88</definedName>
    <definedName name="WallTHK3">'[15]Form1'!$AV$97</definedName>
    <definedName name="WallTHK4">'[15]Form1'!$AV$106</definedName>
    <definedName name="WaySideShelter">#REF!</definedName>
    <definedName name="wb">'[24]10 ข้อมูลวัสดุ-ค่าดำเนิน'!$X$19</definedName>
    <definedName name="wbb">'[24]10 ข้อมูลวัสดุ-ค่าดำเนิน'!$X$19</definedName>
    <definedName name="WGThick">'[15]Form1'!$M$159</definedName>
    <definedName name="WT" localSheetId="5">#REF!</definedName>
    <definedName name="WT" localSheetId="0">#REF!</definedName>
    <definedName name="WT">#REF!</definedName>
    <definedName name="ww">'[23]10 ข้อมูลวัสดุ-ค่าดำเนิน'!$X$19</definedName>
    <definedName name="x" localSheetId="5">'[20]ค่างานต้นทุน(ตักขน1 กม)'!$H$78</definedName>
    <definedName name="x">'[4]ค่างานต้นทุน'!$H$74</definedName>
    <definedName name="xs" localSheetId="5">'[20]ค่างานต้นทุน(ตักขน1 กม)'!$H$79</definedName>
    <definedName name="xs">'[4]ค่างานต้นทุน'!$H$75</definedName>
    <definedName name="xx">'[17]11 ข้อมูลงานCon'!$AB$30</definedName>
    <definedName name="y" localSheetId="5">'[20]ค่างานต้นทุน(ตักขน1 กม)'!$H$72</definedName>
    <definedName name="y">'[4]ค่างานต้นทุน'!$H$69</definedName>
    <definedName name="yp" localSheetId="5">'[20]ค่างานต้นทุน(ตักขน1 กม)'!$H$71</definedName>
    <definedName name="yp">'[4]ค่างานต้นทุน'!$H$68</definedName>
    <definedName name="ys" localSheetId="5">'[20]ค่างานต้นทุน(ตักขน1 กม)'!$H$70</definedName>
    <definedName name="ys">'[4]ค่างานต้นทุน'!$H$67</definedName>
    <definedName name="yy">'[17]10 ข้อมูลวัสดุ-ค่าดำเนิน'!$X$15</definedName>
    <definedName name="ZincQ">'[15]Form1'!$N$159</definedName>
    <definedName name="ไ">'[6]ค่าขนส่ง(6ล้อ)'!#REF!</definedName>
    <definedName name="กรวด">'[4]ราคาวัสดุ-ค่าแรง'!$F$67</definedName>
    <definedName name="กระดาษชานอ้อย">'[4]ราคาวัสดุ-ค่าแรง'!$F$66</definedName>
    <definedName name="กรุยทาง" localSheetId="5">#REF!</definedName>
    <definedName name="กรุยทาง" localSheetId="0">#REF!</definedName>
    <definedName name="กรุยทาง">#REF!</definedName>
    <definedName name="กว้าง1" localSheetId="5">#REF!</definedName>
    <definedName name="กว้าง1" localSheetId="0">#REF!</definedName>
    <definedName name="กว้าง1">#REF!</definedName>
    <definedName name="กว้าง12" localSheetId="5">#REF!</definedName>
    <definedName name="กว้าง12">'[4]Multi_Box 1'!$B$52</definedName>
    <definedName name="กว้าง8.00ม.">'[9]ค่างานต้นทุน'!$H$119</definedName>
    <definedName name="กะเ" localSheetId="0">#REF!</definedName>
    <definedName name="กะเ">#REF!</definedName>
    <definedName name="ขนาดd11" localSheetId="5">#REF!</definedName>
    <definedName name="ขนาดd11" localSheetId="0">#REF!</definedName>
    <definedName name="ขนาดd11">#REF!</definedName>
    <definedName name="ขนาดdowel" localSheetId="5">#REF!</definedName>
    <definedName name="ขนาดdowel" localSheetId="0">#REF!</definedName>
    <definedName name="ขนาดdowel">#REF!</definedName>
    <definedName name="ขนาดบี1" localSheetId="5">#REF!</definedName>
    <definedName name="ขนาดบี1" localSheetId="0">#REF!</definedName>
    <definedName name="ขนาดบี1">#REF!</definedName>
    <definedName name="ขนาดบี11" localSheetId="5">#REF!</definedName>
    <definedName name="ขนาดบี11" localSheetId="0">#REF!</definedName>
    <definedName name="ขนาดบี11">#REF!</definedName>
    <definedName name="ขนาดป" localSheetId="5">#REF!</definedName>
    <definedName name="ขนาดป" localSheetId="0">#REF!</definedName>
    <definedName name="ขนาดป">#REF!</definedName>
    <definedName name="ขนาดป11" localSheetId="5">#REF!</definedName>
    <definedName name="ขนาดป11" localSheetId="0">#REF!</definedName>
    <definedName name="ขนาดป11">#REF!</definedName>
    <definedName name="ขนาดวี1" localSheetId="5">#REF!</definedName>
    <definedName name="ขนาดวี1" localSheetId="0">#REF!</definedName>
    <definedName name="ขนาดวี1">#REF!</definedName>
    <definedName name="ขนาดวี11" localSheetId="5">#REF!</definedName>
    <definedName name="ขนาดวี11" localSheetId="0">#REF!</definedName>
    <definedName name="ขนาดวี11">#REF!</definedName>
    <definedName name="ขนาดวี2" localSheetId="5">#REF!</definedName>
    <definedName name="ขนาดวี2" localSheetId="0">#REF!</definedName>
    <definedName name="ขนาดวี2">#REF!</definedName>
    <definedName name="ขนาดวี22" localSheetId="5">#REF!</definedName>
    <definedName name="ขนาดวี22" localSheetId="0">#REF!</definedName>
    <definedName name="ขนาดวี22">#REF!</definedName>
    <definedName name="ขนาดวี3" localSheetId="5">#REF!</definedName>
    <definedName name="ขนาดวี3" localSheetId="0">#REF!</definedName>
    <definedName name="ขนาดวี3">#REF!</definedName>
    <definedName name="ขนาดวี33" localSheetId="5">#REF!</definedName>
    <definedName name="ขนาดวี33" localSheetId="0">#REF!</definedName>
    <definedName name="ขนาดวี33">#REF!</definedName>
    <definedName name="ขนาดหลัง" localSheetId="5">#REF!</definedName>
    <definedName name="ขนาดหลัง" localSheetId="0">#REF!</definedName>
    <definedName name="ขนาดหลัง">#REF!</definedName>
    <definedName name="ขนาดหลัง11" localSheetId="5">#REF!</definedName>
    <definedName name="ขนาดหลัง11" localSheetId="0">#REF!</definedName>
    <definedName name="ขนาดหลัง11">#REF!</definedName>
    <definedName name="ขนาดเฮช1" localSheetId="5">#REF!</definedName>
    <definedName name="ขนาดเฮช1" localSheetId="0">#REF!</definedName>
    <definedName name="ขนาดเฮช1">#REF!</definedName>
    <definedName name="ขนาดเฮช11" localSheetId="5">#REF!</definedName>
    <definedName name="ขนาดเฮช11" localSheetId="0">#REF!</definedName>
    <definedName name="ขนาดเฮช11">#REF!</definedName>
    <definedName name="ขนาดเฮช2" localSheetId="5">#REF!</definedName>
    <definedName name="ขนาดเฮช2" localSheetId="0">#REF!</definedName>
    <definedName name="ขนาดเฮช2">#REF!</definedName>
    <definedName name="ขนาดเฮช22" localSheetId="5">#REF!</definedName>
    <definedName name="ขนาดเฮช22" localSheetId="0">#REF!</definedName>
    <definedName name="ขนาดเฮช22">#REF!</definedName>
    <definedName name="เข็มตับกลาง">'[4]ค่างานต้นทุนสะพาน1'!$I$40</definedName>
    <definedName name="เข็มตับริม">'[4]ค่างานต้นทุนสะพาน1'!$I$22</definedName>
    <definedName name="ค2" localSheetId="5">'[20]ค่างานต้นทุน(ตักขน1 กม)'!$H$119</definedName>
    <definedName name="ค2">'[20]ค่างานต้นทุน(ตักขน1 กม)'!$H$119</definedName>
    <definedName name="คอนกรีต">'[4]ค่างานต้นทุนสะพาน1'!#REF!</definedName>
    <definedName name="คอนกรีต240">'[4]ค่างานต้นทุน'!$H$118</definedName>
    <definedName name="คอนกรีต240สะพาน">'[4]ค่างานต้นทุน'!$H$119</definedName>
    <definedName name="คอนกรีต280">'[4]ค่างานต้นทุน'!$H$120</definedName>
    <definedName name="คอนกรีต320">'[4]ค่างานต้นทุน'!$H$121</definedName>
    <definedName name="คอนกรีต325">'[4]ค่างานต้นทุน'!$H$122</definedName>
    <definedName name="คอนกรีตสะพาน" localSheetId="0">#REF!</definedName>
    <definedName name="คอนกรีตสะพาน">#REF!</definedName>
    <definedName name="คอนกรีตหยาบ" localSheetId="5">'[20]ค่างานต้นทุน(ตักขน1 กม)'!$H$117</definedName>
    <definedName name="คอนกรีตหยาบ">'[4]ค่างานต้นทุน'!$H$116</definedName>
    <definedName name="คัดเลือก">'[4]ราคาวัสดุ-ค่าแรง'!$F$9</definedName>
    <definedName name="ค่า" localSheetId="5">S-'[29]CURVE'!$I$133</definedName>
    <definedName name="ค่า">S-'[29]CURVE'!$I$133</definedName>
    <definedName name="ค่าBenching">'[4]ค่างานต้นทุน'!$H$12</definedName>
    <definedName name="ค่าCurb">'[4]ราคาราง'!$I$135</definedName>
    <definedName name="ค่ากรุยทาง">'[4]ค่างานต้นทุน'!$H$5</definedName>
    <definedName name="ค่าเกลี่ยบดอัดทางเดิม">'[4]ค่างานต้นทุน'!$H$7</definedName>
    <definedName name="ค่าขนส่งL100x100x6">#REF!</definedName>
    <definedName name="ค่าขนส่งL50x50x4">#REF!</definedName>
    <definedName name="ค่าขนส่งL50x50x6">#REF!</definedName>
    <definedName name="ค่าขนส่งSteelSleeve1\8">#REF!</definedName>
    <definedName name="ค่าขนส่งเหล็กแผ่น1\8x10">#REF!</definedName>
    <definedName name="ค่าขนส่งเหล็กแผ่น12x10">#REF!</definedName>
    <definedName name="ค่าขนส่งเหล็กแผ่น12x7.5">#REF!</definedName>
    <definedName name="ค่าขนส่งเหล็กแผ่น9x10">#REF!</definedName>
    <definedName name="ค่าขนส่งเหล็กแผ่น9x7.5">#REF!</definedName>
    <definedName name="ค่างานACบนPC">'[4]ค่างานต้นทุน'!$H$409</definedName>
    <definedName name="ค่างานACบนTack">'[4]ค่างานต้นทุน'!$H$410</definedName>
    <definedName name="ค่างานCapeSeal">'[4]ค่างานต้นทุน'!$H$99</definedName>
    <definedName name="ค่างานChip">'[4]ค่างานต้นทุน'!$H$93</definedName>
    <definedName name="ค่างานPrimeCoat">'[4]ค่างานต้นทุน'!$H$79</definedName>
    <definedName name="ค่างานTack">'[4]ค่างานต้นทุน'!$H$423</definedName>
    <definedName name="ค่างานดินตัด">'[4]ค่างานต้นทุน'!$H$18</definedName>
    <definedName name="ค่างานดินถมขนส่ง">'[4]ค่างานต้นทุน'!$H$35</definedName>
    <definedName name="ค่างานดินถมจากดินตัด">'[4]ค่างานต้นทุน'!$H$38</definedName>
    <definedName name="ค่างานตัดหินแข็ง">'[4]ค่างานต้นทุน'!$H$26</definedName>
    <definedName name="ค่างานตัดหินผุ">'[4]ค่างานต้นทุน'!$H$22</definedName>
    <definedName name="ค่างานพื้นทางหินคลุก">'[4]ค่างานต้นทุน'!$H$62</definedName>
    <definedName name="ค่างานรองพื้นทางลูกรัง">'[4]ค่างานต้นทุน'!$H$55</definedName>
    <definedName name="ค่าตอก">'[4]ราคาวัสดุ-ค่าแรง'!$F$92</definedName>
    <definedName name="ค่าเท" localSheetId="0">#REF!</definedName>
    <definedName name="ค่าเท">#REF!</definedName>
    <definedName name="ค่าผูก" localSheetId="0">'[10]ค่างานต้นทุนถนน'!#REF!</definedName>
    <definedName name="ค่าผูก">'[10]ค่างานต้นทุนถนน'!#REF!</definedName>
    <definedName name="ค่าไม้แบบBox" localSheetId="0">#REF!</definedName>
    <definedName name="ค่าไม้แบบBox">#REF!</definedName>
    <definedName name="ค่ารางHillside">'[4]ราคาราง'!$I$112</definedName>
    <definedName name="ค่ารางชุมชน">'[4]ราคาราง'!$I$23</definedName>
    <definedName name="ค่ารางทชจ">'[4]ราคาราง'!#REF!</definedName>
    <definedName name="ค่ารางบนลาดดินตัด">'[4]ราคาราง'!$I$89</definedName>
    <definedName name="ค่ารางวี30">'[4]ราคาราง'!$I$66</definedName>
    <definedName name="ค่ารางวี50">'[4]ราคาราง'!$I$44</definedName>
    <definedName name="ค่าแรงคนงาน">'[15]ได้งานตีเส้น'!$H$48</definedName>
    <definedName name="ค่าแรงคอนกรีต">'[4]ราคาวัสดุ-ค่าแรง'!$F$83</definedName>
    <definedName name="ค่าแรงคอนกรีตสะพาน">'[4]ราคาวัสดุ-ค่าแรง'!$F$84</definedName>
    <definedName name="ค่าแรงงานดินขุด" localSheetId="0">'[8]Sheet1'!$F$3</definedName>
    <definedName name="ค่าแรงงานดินขุด">'[8]Sheet1'!$F$3</definedName>
    <definedName name="ค่าแรงงานทาสี" localSheetId="0">'[8]Sheet1'!$F$7</definedName>
    <definedName name="ค่าแรงงานทาสี">'[8]Sheet1'!$F$7</definedName>
    <definedName name="ค่าแรงแบบ" localSheetId="0">'[10]ค่างานต้นทุนถนน'!#REF!</definedName>
    <definedName name="ค่าแรงแบบ">'[10]ค่างานต้นทุนถนน'!#REF!</definedName>
    <definedName name="ค่าแรงแบบโครงสร้าง">'[4]ราคาวัสดุ-ค่าแรง'!$F$86</definedName>
    <definedName name="ค่าแรงแบบถนน">'[4]ราคาวัสดุ-ค่าแรง'!$F$85</definedName>
    <definedName name="ค่าแรงไม้แบบ" localSheetId="0">'[8]Sheet1'!$F$29</definedName>
    <definedName name="ค่าแรงไม้แบบ">'[8]Sheet1'!$F$29</definedName>
    <definedName name="ค่าแรงเหล็ก">'[4]ราคาวัสดุ-ค่าแรง'!$F$87</definedName>
    <definedName name="ค่าลวด" localSheetId="0">#REF!</definedName>
    <definedName name="ค่าลวด">#REF!</definedName>
    <definedName name="ค่าวัสดุคัดเลือก">'[4]ค่างานต้นทุน'!$H$47</definedName>
    <definedName name="ค่าสกัด">'[4]ราคาวัสดุ-ค่าแรง'!$F$93</definedName>
    <definedName name="ค้ำยัน4">'[4]ราคาวัสดุ-ค่าแรง'!$F$59</definedName>
    <definedName name="ค้ำยัน6">'[4]ราคาวัสดุ-ค่าแรง'!$F$60</definedName>
    <definedName name="เครื่องกระเทาะ">'[15]ได้งานตีเส้น'!$H$40</definedName>
    <definedName name="จำนวนd11" localSheetId="5">#REF!</definedName>
    <definedName name="จำนวนd11" localSheetId="0">#REF!</definedName>
    <definedName name="จำนวนd11">#REF!</definedName>
    <definedName name="จำนวนdowel" localSheetId="5">#REF!</definedName>
    <definedName name="จำนวนdowel" localSheetId="0">#REF!</definedName>
    <definedName name="จำนวนdowel">#REF!</definedName>
    <definedName name="จำนวนบี1" localSheetId="5">#REF!</definedName>
    <definedName name="จำนวนบี1" localSheetId="0">#REF!</definedName>
    <definedName name="จำนวนบี1">#REF!</definedName>
    <definedName name="จำนวนบี11" localSheetId="5">#REF!</definedName>
    <definedName name="จำนวนบี11" localSheetId="0">#REF!</definedName>
    <definedName name="จำนวนบี11">#REF!</definedName>
    <definedName name="จำนวนป" localSheetId="5">#REF!</definedName>
    <definedName name="จำนวนป" localSheetId="0">#REF!</definedName>
    <definedName name="จำนวนป">#REF!</definedName>
    <definedName name="จำนวนป11" localSheetId="5">#REF!</definedName>
    <definedName name="จำนวนป11" localSheetId="0">#REF!</definedName>
    <definedName name="จำนวนป11">#REF!</definedName>
    <definedName name="จำนวนวี1" localSheetId="5">#REF!</definedName>
    <definedName name="จำนวนวี1" localSheetId="0">#REF!</definedName>
    <definedName name="จำนวนวี1">#REF!</definedName>
    <definedName name="จำนวนวี11" localSheetId="5">#REF!</definedName>
    <definedName name="จำนวนวี11" localSheetId="0">#REF!</definedName>
    <definedName name="จำนวนวี11">#REF!</definedName>
    <definedName name="จำนวนวี2" localSheetId="5">#REF!</definedName>
    <definedName name="จำนวนวี2" localSheetId="0">#REF!</definedName>
    <definedName name="จำนวนวี2">#REF!</definedName>
    <definedName name="จำนวนวี22" localSheetId="5">#REF!</definedName>
    <definedName name="จำนวนวี22" localSheetId="0">#REF!</definedName>
    <definedName name="จำนวนวี22">#REF!</definedName>
    <definedName name="จำนวนวี3" localSheetId="5">#REF!</definedName>
    <definedName name="จำนวนวี3" localSheetId="0">#REF!</definedName>
    <definedName name="จำนวนวี3">#REF!</definedName>
    <definedName name="จำนวนวี33" localSheetId="5">#REF!</definedName>
    <definedName name="จำนวนวี33" localSheetId="0">#REF!</definedName>
    <definedName name="จำนวนวี33">#REF!</definedName>
    <definedName name="จำนวนหลัง" localSheetId="5">#REF!</definedName>
    <definedName name="จำนวนหลัง" localSheetId="0">#REF!</definedName>
    <definedName name="จำนวนหลัง">#REF!</definedName>
    <definedName name="จำนวนหลัง11" localSheetId="5">#REF!</definedName>
    <definedName name="จำนวนหลัง11" localSheetId="0">#REF!</definedName>
    <definedName name="จำนวนหลัง11">#REF!</definedName>
    <definedName name="จำนวนเฮช1" localSheetId="5">#REF!</definedName>
    <definedName name="จำนวนเฮช1" localSheetId="0">#REF!</definedName>
    <definedName name="จำนวนเฮช1">#REF!</definedName>
    <definedName name="จำนวนเฮช11" localSheetId="5">#REF!</definedName>
    <definedName name="จำนวนเฮช11" localSheetId="0">#REF!</definedName>
    <definedName name="จำนวนเฮช11">#REF!</definedName>
    <definedName name="จำนวนเฮช2" localSheetId="5">#REF!</definedName>
    <definedName name="จำนวนเฮช2" localSheetId="0">#REF!</definedName>
    <definedName name="จำนวนเฮช2">#REF!</definedName>
    <definedName name="จำนวนเฮช22" localSheetId="5">#REF!</definedName>
    <definedName name="จำนวนเฮช22" localSheetId="0">#REF!</definedName>
    <definedName name="จำนวนเฮช22">#REF!</definedName>
    <definedName name="ช่อง">'[4]Multi_Box 1'!$H$71</definedName>
    <definedName name="ดเ">#REF!</definedName>
    <definedName name="ดเดก" localSheetId="0">#REF!</definedName>
    <definedName name="ดเดก">#REF!</definedName>
    <definedName name="ดินตัด">'[4]ดินตัด-ถม'!#REF!</definedName>
    <definedName name="ดินถม" localSheetId="5">#REF!</definedName>
    <definedName name="ดินถม">'[4]ราคาวัสดุ-ค่าแรง'!$F$8</definedName>
    <definedName name="ต1_ต46" localSheetId="0">'[11]ค่างานต้นทุน'!#REF!</definedName>
    <definedName name="ต1_ต46">'[4]ค่างานต้นทุน'!#REF!</definedName>
    <definedName name="ต47_ต48" localSheetId="0">'[11]ค่างานต้นทุน'!#REF!</definedName>
    <definedName name="ต47_ต48">'[4]ค่างานต้นทุน'!#REF!</definedName>
    <definedName name="ต49" localSheetId="0">'[11]ค่างานต้นทุน'!#REF!</definedName>
    <definedName name="ต49">'[4]ค่างานต้นทุน'!#REF!</definedName>
    <definedName name="ต50" localSheetId="0">'[11]ค่างานต้นทุน'!#REF!</definedName>
    <definedName name="ต50">'[4]ค่างานต้นทุน'!#REF!</definedName>
    <definedName name="ต51" localSheetId="0">'[11]ค่างานต้นทุน'!#REF!</definedName>
    <definedName name="ต51">'[4]ค่างานต้นทุน'!#REF!</definedName>
    <definedName name="ต52" localSheetId="0">'[11]ค่างานต้นทุน'!#REF!</definedName>
    <definedName name="ต52">'[4]ค่างานต้นทุน'!#REF!</definedName>
    <definedName name="ต550">'[12]ค่างานต้นทุน'!#REF!</definedName>
    <definedName name="ต้นทุนแบบ" localSheetId="0">#REF!</definedName>
    <definedName name="ต้นทุนแบบ">#REF!</definedName>
    <definedName name="ตะปู">'[4]ราคาวัสดุ-ค่าแรง'!$F$61</definedName>
    <definedName name="ติดตั้งป้ายจราจร">'[15]ได้งานตีเส้น'!$H$46</definedName>
    <definedName name="ทดสอบ">"Option Button 4,Option Button 3,Option Button 2"</definedName>
    <definedName name="ทรายถม" localSheetId="5">'[20]ค่างานต้นทุน(ตักขน1 กม)'!$H$110</definedName>
    <definedName name="ทรายถม">'[4]ค่างานต้นทุน'!$H$107</definedName>
    <definedName name="ทรายถมที่แหล่ง">'[4]ราคาวัสดุ-ค่าแรง'!$F$23</definedName>
    <definedName name="ทรายผสม">#REF!</definedName>
    <definedName name="ทรายหยาบที่แหล่ง">'[4]ราคาวัสดุ-ค่าแรง'!$F$24</definedName>
    <definedName name="ทรายหยาบหน้างาน">'[4]ค่างานต้นทุน'!$H$104</definedName>
    <definedName name="ท่อ100" localSheetId="0">'[11]ราคาวัสดุ'!#REF!</definedName>
    <definedName name="ท่อ100">'[4]ราคาวัสดุ-ค่าแรง'!$F$31</definedName>
    <definedName name="ท่อ120" localSheetId="0">'[11]ราคาวัสดุ'!#REF!</definedName>
    <definedName name="ท่อ120">'[4]ราคาวัสดุ-ค่าแรง'!$F$32</definedName>
    <definedName name="ท่อ150">'[4]ราคาวัสดุ-ค่าแรง'!$F$33</definedName>
    <definedName name="ท่อ40" localSheetId="0">'[11]ราคาวัสดุ'!#REF!</definedName>
    <definedName name="ท่อ40">'[4]ราคาวัสดุ-ค่าแรง'!$F$28</definedName>
    <definedName name="ท่อ60" localSheetId="0">'[11]ราคาวัสดุ'!#REF!</definedName>
    <definedName name="ท่อ60">'[4]ราคาวัสดุ-ค่าแรง'!$F$29</definedName>
    <definedName name="ท่อ80" localSheetId="0">'[11]ราคาวัสดุ'!#REF!</definedName>
    <definedName name="ท่อ80">'[4]ราคาวัสดุ-ค่าแรง'!$F$30</definedName>
    <definedName name="ท่อยาง">'[4]ราคาวัสดุ-ค่าแรง'!$F$65</definedName>
    <definedName name="น">#REF!</definedName>
    <definedName name="น_1" localSheetId="0">'[11]ค่างานต้นทุน'!#REF!</definedName>
    <definedName name="น_1">'[4]ค่างานต้นทุน'!#REF!</definedName>
    <definedName name="น_2" localSheetId="5">'[30]ค่างานต้นทุน'!$H$310</definedName>
    <definedName name="น_2" localSheetId="0">'[11]ค่างานต้นทุน'!#REF!</definedName>
    <definedName name="น_2">'[4]ค่างานต้นทุน'!#REF!</definedName>
    <definedName name="น_3" localSheetId="5">'[30]ค่างานต้นทุน'!$H$315</definedName>
    <definedName name="น_3" localSheetId="0">'[11]ค่างานต้นทุน'!#REF!</definedName>
    <definedName name="น_3">'[4]ค่างานต้นทุน'!#REF!</definedName>
    <definedName name="น_4" localSheetId="5">'[30]ค่างานต้นทุน'!$H$320</definedName>
    <definedName name="น_4" localSheetId="0">'[11]ค่างานต้นทุน'!#REF!</definedName>
    <definedName name="น_4">'[4]ค่างานต้นทุน'!#REF!</definedName>
    <definedName name="น_5" localSheetId="5">'[30]ค่างานต้นทุน'!$H$325</definedName>
    <definedName name="น_5">'[16]ค่างานต้นทุน'!$H$325</definedName>
    <definedName name="น้ำมันทาแบบ">'[4]ราคาวัสดุ-ค่าแรง'!$F$68</definedName>
    <definedName name="บ_ต" localSheetId="5">'[30]ค่างานต้นทุน'!$H$300</definedName>
    <definedName name="บ_ต" localSheetId="0">'[11]ค่างานต้นทุน'!#REF!</definedName>
    <definedName name="บ_ต">'[4]ค่างานต้นทุน'!#REF!</definedName>
    <definedName name="บ1" localSheetId="0">'[11]ค่างานต้นทุน'!#REF!</definedName>
    <definedName name="บ1">'[4]ค่างานต้นทุน'!#REF!</definedName>
    <definedName name="บ2" localSheetId="5">'[30]ค่างานต้นทุน'!$H$259</definedName>
    <definedName name="บ2" localSheetId="0">'[11]ค่างานต้นทุน'!#REF!</definedName>
    <definedName name="บ2">'[4]ค่างานต้นทุน'!#REF!</definedName>
    <definedName name="บ3_บ36" localSheetId="5">'[30]ค่างานต้นทุน'!$H$264</definedName>
    <definedName name="บ3_บ36" localSheetId="0">'[11]ค่างานต้นทุน'!#REF!</definedName>
    <definedName name="บ3_บ36">'[4]ค่างานต้นทุน'!#REF!</definedName>
    <definedName name="ป." localSheetId="0">#REF!</definedName>
    <definedName name="ป.">#REF!</definedName>
    <definedName name="ป.ใน" localSheetId="0">#REF!</definedName>
    <definedName name="ป.ใน">#REF!</definedName>
    <definedName name="ป้ายใหม่">'[12]ค่างานต้นทุน'!#REF!</definedName>
    <definedName name="ปีก1" localSheetId="5">#REF!</definedName>
    <definedName name="ปีก1" localSheetId="0">#REF!</definedName>
    <definedName name="ปีก1">#REF!</definedName>
    <definedName name="ปีก2" localSheetId="5">#REF!</definedName>
    <definedName name="ปีก2" localSheetId="0">#REF!</definedName>
    <definedName name="ปีก2">#REF!</definedName>
    <definedName name="ปูน">'[4]ราคาวัสดุ-ค่าแรง'!$F$22</definedName>
    <definedName name="ปูนยาแนว" localSheetId="5">'[20]ค่างานต้นทุน(ตักขน1 กม)'!$H$118</definedName>
    <definedName name="ปูนยาแนว">'[4]ค่างานต้นทุน'!$H$117</definedName>
    <definedName name="ปูนหน้างาน">'[4]ค่างานต้นทุน'!$H$115</definedName>
    <definedName name="ผนัง1" localSheetId="5">#REF!</definedName>
    <definedName name="ผนัง1" localSheetId="0">#REF!</definedName>
    <definedName name="ผนัง1">#REF!</definedName>
    <definedName name="ผนัง12" localSheetId="5">#REF!</definedName>
    <definedName name="ผนัง12" localSheetId="0">#REF!</definedName>
    <definedName name="ผนัง12">#REF!</definedName>
    <definedName name="ผลงานแต่ละสัปดาห์">'[31]ส่วนใส่ปริมาณงาน'!$G$3:$CX$31</definedName>
    <definedName name="ผลงานสะสม">'[31]ส่วนคำนวณ1'!$G$41:$CX$68</definedName>
    <definedName name="ผูกเหล็ก" localSheetId="0">#REF!</definedName>
    <definedName name="ผูกเหล็ก">#REF!</definedName>
    <definedName name="พื้น1" localSheetId="5">#REF!</definedName>
    <definedName name="พื้น1" localSheetId="0">#REF!</definedName>
    <definedName name="พื้น1">#REF!</definedName>
    <definedName name="พื้น10ม." localSheetId="0">#REF!</definedName>
    <definedName name="พื้น10ม.">#REF!</definedName>
    <definedName name="พื้น12" localSheetId="5">#REF!</definedName>
    <definedName name="พื้น12" localSheetId="0">#REF!</definedName>
    <definedName name="พื้น12">#REF!</definedName>
    <definedName name="พื้น12ม." localSheetId="0">#REF!</definedName>
    <definedName name="พื้น12ม.">#REF!</definedName>
    <definedName name="พื้น5ม." localSheetId="0">#REF!</definedName>
    <definedName name="พื้น5ม.">#REF!</definedName>
    <definedName name="พื้น6ม." localSheetId="0">#REF!</definedName>
    <definedName name="พื้น6ม.">#REF!</definedName>
    <definedName name="พื้น7ม." localSheetId="0">#REF!</definedName>
    <definedName name="พื้น7ม.">#REF!</definedName>
    <definedName name="พื้น8ม." localSheetId="0">#REF!</definedName>
    <definedName name="พื้น8ม.">#REF!</definedName>
    <definedName name="พื้น9ม." localSheetId="0">#REF!</definedName>
    <definedName name="พื้น9ม.">#REF!</definedName>
    <definedName name="พื้นที่widening" localSheetId="0">#REF!</definedName>
    <definedName name="พื้นที่widening">#REF!</definedName>
    <definedName name="พื้นที่ทางเชื่อม">'[4]ทางเชื่อม'!$G$27</definedName>
    <definedName name="ฟา">#REF!</definedName>
    <definedName name="ฟๅ">#REF!</definedName>
    <definedName name="ภูมิอากาศ" localSheetId="5">#REF!</definedName>
    <definedName name="ภูมิอากาศ" localSheetId="0">#REF!</definedName>
    <definedName name="ภูมิอากาศ">#REF!</definedName>
    <definedName name="มอนต่า">#REF!</definedName>
    <definedName name="ไม้1.5x3">'[4]ราคาวัสดุ-ค่าแรง'!$F$56</definedName>
    <definedName name="ไม้2x6">'[4]ราคาวัสดุ-ค่าแรง'!$F$57</definedName>
    <definedName name="ไม้แบบ">'[4]ราคาวัสดุ-ค่าแรง'!$F$27</definedName>
    <definedName name="ไม้แบบ1">#REF!</definedName>
    <definedName name="ไม้แบบ2">#REF!</definedName>
    <definedName name="ไม่มี">'[3]ค่างานต้นทุน'!#REF!</definedName>
    <definedName name="ไม่มีรอยต่อตามยาว">'[3]ค่างานต้นทุน'!#REF!</definedName>
    <definedName name="ไม่มีรอยตามยาว">'[3]ค่างานต้นทุนสะพาน1'!#REF!</definedName>
    <definedName name="ไม้อัด">'[4]ราคาวัสดุ-ค่าแรง'!$F$58</definedName>
    <definedName name="ยางมะตอย">'[4]ราคาวัสดุ-ค่าแรง'!$F$69</definedName>
    <definedName name="ยาว1" localSheetId="5">#REF!</definedName>
    <definedName name="ยาว1" localSheetId="0">#REF!</definedName>
    <definedName name="ยาว1">#REF!</definedName>
    <definedName name="ยาว12" localSheetId="5">#REF!</definedName>
    <definedName name="ยาว12" localSheetId="0">#REF!</definedName>
    <definedName name="ยาว12">#REF!</definedName>
    <definedName name="รถตีเส้น">'[15]ได้งานตีเส้น'!$H$28</definedName>
    <definedName name="รถบริการ">'[15]ได้งานตีเส้น'!$H$34</definedName>
    <definedName name="รวม1" localSheetId="0">#REF!</definedName>
    <definedName name="รวม1">#REF!</definedName>
    <definedName name="รวม2">'[4]ปร.4สะพาน1'!$I$49</definedName>
    <definedName name="รวม3">'[4]ปร.4สะพาน1'!$I$67</definedName>
    <definedName name="รวม4" localSheetId="0">#REF!</definedName>
    <definedName name="รวม4">#REF!</definedName>
    <definedName name="รวม5">'[4]ปร.4สะพาน1'!$I$102</definedName>
    <definedName name="รวม6">'[4]ปร.4สะพาน1'!$I$128</definedName>
    <definedName name="รวมเงิน">'[31]ส่วนใส่ปริมาณงาน'!$E$32</definedName>
    <definedName name="ระยะดินตัด" localSheetId="5">#REF!</definedName>
    <definedName name="ระยะดินตัด" localSheetId="0">#REF!</definedName>
    <definedName name="ระยะดินตัด">#REF!</definedName>
    <definedName name="ระยะดินถม" localSheetId="5">#REF!</definedName>
    <definedName name="ระยะดินถม" localSheetId="0">#REF!</definedName>
    <definedName name="ระยะดินถม">#REF!</definedName>
    <definedName name="ระยะทรายถม" localSheetId="5">#REF!</definedName>
    <definedName name="ระยะทรายถม" localSheetId="0">#REF!</definedName>
    <definedName name="ระยะทรายถม">#REF!</definedName>
    <definedName name="ระยะทรายหยาบ" localSheetId="5">#REF!</definedName>
    <definedName name="ระยะทรายหยาบ" localSheetId="0">#REF!</definedName>
    <definedName name="ระยะทรายหยาบ">#REF!</definedName>
    <definedName name="ระยะปูนต์" localSheetId="5">#REF!</definedName>
    <definedName name="ระยะปูนต์" localSheetId="0">#REF!</definedName>
    <definedName name="ระยะปูนต์">#REF!</definedName>
    <definedName name="ระยะลูกรัง" localSheetId="5">#REF!</definedName>
    <definedName name="ระยะลูกรัง" localSheetId="0">#REF!</definedName>
    <definedName name="ระยะลูกรัง">#REF!</definedName>
    <definedName name="ระยะวัสดุคัดเลือก" localSheetId="5">#REF!</definedName>
    <definedName name="ระยะวัสดุคัดเลือก" localSheetId="0">#REF!</definedName>
    <definedName name="ระยะวัสดุคัดเลือก">#REF!</definedName>
    <definedName name="ระยะหิน12" localSheetId="5">#REF!</definedName>
    <definedName name="ระยะหิน12" localSheetId="0">#REF!</definedName>
    <definedName name="ระยะหิน12">#REF!</definedName>
    <definedName name="ระยะหินคลุก" localSheetId="5">#REF!</definedName>
    <definedName name="ระยะหินคลุก" localSheetId="0">#REF!</definedName>
    <definedName name="ระยะหินคลุก">#REF!</definedName>
    <definedName name="ระยะหินผสม" localSheetId="5">#REF!</definedName>
    <definedName name="ระยะหินผสม" localSheetId="0">#REF!</definedName>
    <definedName name="ระยะหินผสม">#REF!</definedName>
    <definedName name="ระยะเหล็กเส้น" localSheetId="5">#REF!</definedName>
    <definedName name="ระยะเหล็กเส้น" localSheetId="0">#REF!</definedName>
    <definedName name="ระยะเหล็กเส้น">#REF!</definedName>
    <definedName name="ระยะแอสฟัลท์" localSheetId="5">#REF!</definedName>
    <definedName name="ระยะแอสฟัลท์" localSheetId="0">#REF!</definedName>
    <definedName name="ระยะแอสฟัลท์">#REF!</definedName>
    <definedName name="ราคาดินตัด" localSheetId="5">#REF!</definedName>
    <definedName name="ราคาดินตัด" localSheetId="0">#REF!</definedName>
    <definedName name="ราคาดินตัด">#REF!</definedName>
    <definedName name="ราคาดินถม" localSheetId="5">#REF!</definedName>
    <definedName name="ราคาดินถม" localSheetId="0">#REF!</definedName>
    <definedName name="ราคาดินถม">#REF!</definedName>
    <definedName name="ราคาตะปู" localSheetId="0">'[8]Sheet1'!$C$28</definedName>
    <definedName name="ราคาตะปู">'[8]Sheet1'!$C$28</definedName>
    <definedName name="ราคาทรายถม" localSheetId="5">#REF!</definedName>
    <definedName name="ราคาทรายถม" localSheetId="0">#REF!</definedName>
    <definedName name="ราคาทรายถม">#REF!</definedName>
    <definedName name="ราคาทรายหยาบ" localSheetId="5">#REF!</definedName>
    <definedName name="ราคาทรายหยาบ" localSheetId="0">#REF!</definedName>
    <definedName name="ราคาทรายหยาบ">#REF!</definedName>
    <definedName name="ราคาน็อตGRยาว" localSheetId="0">'[8]Sheet1'!$D$89</definedName>
    <definedName name="ราคาน็อตGRยาว">'[8]Sheet1'!$D$89</definedName>
    <definedName name="ราคาน็อตGRสั้น" localSheetId="0">'[8]Sheet1'!$D$88</definedName>
    <definedName name="ราคาน็อตGRสั้น">'[8]Sheet1'!$D$88</definedName>
    <definedName name="ราคาน็อตตัวละ" localSheetId="0">'[8]Sheet1'!$C$51</definedName>
    <definedName name="ราคาน็อตตัวละ">'[8]Sheet1'!$C$51</definedName>
    <definedName name="ราคาปูนต์" localSheetId="5">#REF!</definedName>
    <definedName name="ราคาปูนต์" localSheetId="0">#REF!</definedName>
    <definedName name="ราคาปูนต์">#REF!</definedName>
    <definedName name="ราคาแผ่นGuardRailต่อเมตร" localSheetId="0">'[8]Sheet1'!$F$85</definedName>
    <definedName name="ราคาแผ่นGuardRailต่อเมตร">'[8]Sheet1'!$F$85</definedName>
    <definedName name="ราคาแผ่นปลายGuardRail" localSheetId="0">'[8]Sheet1'!$D$87</definedName>
    <definedName name="ราคาแผ่นปลายGuardRail">'[8]Sheet1'!$D$87</definedName>
    <definedName name="ราคาไม้เนื้อแข็ง" localSheetId="0">'[8]Sheet1'!$C$61</definedName>
    <definedName name="ราคาไม้เนื้อแข็ง">'[8]Sheet1'!$C$61</definedName>
    <definedName name="ราคาไม้แบบต้นทุน" localSheetId="0">'[8]Sheet1'!$C$29</definedName>
    <definedName name="ราคาไม้แบบต้นทุน">'[8]Sheet1'!$C$29</definedName>
    <definedName name="ราคาลูกรัง" localSheetId="5">#REF!</definedName>
    <definedName name="ราคาลูกรัง" localSheetId="0">#REF!</definedName>
    <definedName name="ราคาลูกรัง">#REF!</definedName>
    <definedName name="ราคาวัสดุคัดเลือก" localSheetId="5">#REF!</definedName>
    <definedName name="ราคาวัสดุคัดเลือก" localSheetId="0">#REF!</definedName>
    <definedName name="ราคาวัสดุคัดเลือก">#REF!</definedName>
    <definedName name="ราคาสีเทอร์โม" localSheetId="0">'[8]Sheet1'!$E$95</definedName>
    <definedName name="ราคาสีเทอร์โม">'[8]Sheet1'!$E$95</definedName>
    <definedName name="ราคาสีน้ำมัน" localSheetId="0">'[8]Sheet1'!$C$55</definedName>
    <definedName name="ราคาสีน้ำมัน">'[8]Sheet1'!$C$55</definedName>
    <definedName name="ราคาสีสะท้อนแสง" localSheetId="0">'[8]Sheet1'!$C$54</definedName>
    <definedName name="ราคาสีสะท้อนแสง">'[8]Sheet1'!$C$54</definedName>
    <definedName name="ราคาเสาGuardRail" localSheetId="0">'[8]Sheet1'!$D$86</definedName>
    <definedName name="ราคาเสาGuardRail">'[8]Sheet1'!$D$86</definedName>
    <definedName name="ราคาหิน12" localSheetId="5">#REF!</definedName>
    <definedName name="ราคาหิน12" localSheetId="0">#REF!</definedName>
    <definedName name="ราคาหิน12">#REF!</definedName>
    <definedName name="ราคาหินคลุก" localSheetId="5">#REF!</definedName>
    <definedName name="ราคาหินคลุก" localSheetId="0">#REF!</definedName>
    <definedName name="ราคาหินคลุก">#REF!</definedName>
    <definedName name="ราคาหินผสม" localSheetId="5">#REF!</definedName>
    <definedName name="ราคาหินผสม" localSheetId="0">#REF!</definedName>
    <definedName name="ราคาหินผสม">#REF!</definedName>
    <definedName name="ราคาเหล็กเส้น" localSheetId="5">#REF!</definedName>
    <definedName name="ราคาเหล็กเส้น" localSheetId="0">#REF!</definedName>
    <definedName name="ราคาเหล็กเส้น">#REF!</definedName>
    <definedName name="ราคาแอสฟัลท์" localSheetId="5">#REF!</definedName>
    <definedName name="ราคาแอสฟัลท์" localSheetId="0">#REF!</definedName>
    <definedName name="ราคาแอสฟัลท์">#REF!</definedName>
    <definedName name="รายละเอียดการคำนวณค่างานต้นทุน">#REF!</definedName>
    <definedName name="ลวด">'[4]ราคาวัสดุ-ค่าแรง'!$F$26</definedName>
    <definedName name="ลูกรัง">'[4]ราคาวัสดุ-ค่าแรง'!$F$10</definedName>
    <definedName name="ส1" localSheetId="5">'[20]ค่างานต้นทุน(ตักขน1 กม)'!$H$223</definedName>
    <definedName name="ส1" localSheetId="0">'[11]ค่างานต้นทุน'!#REF!</definedName>
    <definedName name="ส1">'[4]ค่างานต้นทุน'!#REF!</definedName>
    <definedName name="ส2" localSheetId="5">'[20]ค่างานต้นทุน(ตักขน1 กม)'!$H$231</definedName>
    <definedName name="ส2" localSheetId="0">'[11]ค่างานต้นทุน'!#REF!</definedName>
    <definedName name="ส2">'[4]ค่างานต้นทุน'!#REF!</definedName>
    <definedName name="ส3" localSheetId="5">'[20]ค่างานต้นทุน(ตักขน1 กม)'!$H$240</definedName>
    <definedName name="ส3" localSheetId="0">'[11]ค่างานต้นทุน'!#REF!</definedName>
    <definedName name="ส3">'[4]ค่างานต้นทุน'!#REF!</definedName>
    <definedName name="ส4" localSheetId="5">'[20]ค่างานต้นทุน(ตักขน1 กม)'!$H$249</definedName>
    <definedName name="ส4" localSheetId="0">'[11]ค่างานต้นทุน'!#REF!</definedName>
    <definedName name="ส4">'[4]ค่างานต้นทุน'!#REF!</definedName>
    <definedName name="สะพาน">#REF!</definedName>
    <definedName name="สะพาน2" localSheetId="0">#REF!</definedName>
    <definedName name="สะพาน2">#REF!</definedName>
    <definedName name="สัปดาห์">'[31]ส่วนคำนวณ1'!$A$28:$E$31</definedName>
    <definedName name="สูง1" localSheetId="5">#REF!</definedName>
    <definedName name="สูง1" localSheetId="0">#REF!</definedName>
    <definedName name="สูง1">#REF!</definedName>
    <definedName name="สูง12" localSheetId="5">#REF!</definedName>
    <definedName name="สูง12">'[4]Multi_Box 1'!$C$52</definedName>
    <definedName name="สูงเฮช1" localSheetId="5">#REF!</definedName>
    <definedName name="สูงเฮช1" localSheetId="0">#REF!</definedName>
    <definedName name="สูงเฮช1">#REF!</definedName>
    <definedName name="สูงเฮช12" localSheetId="5">#REF!</definedName>
    <definedName name="สูงเฮช12" localSheetId="0">#REF!</definedName>
    <definedName name="สูงเฮช12">#REF!</definedName>
    <definedName name="เสาเข็มที่เหลือ" localSheetId="0">#REF!</definedName>
    <definedName name="เสาเข็มที่เหลือ">#REF!</definedName>
    <definedName name="เสาเข็มยาว" localSheetId="0">#REF!</definedName>
    <definedName name="เสาเข็มยาว">#REF!</definedName>
    <definedName name="หยาบ">#REF!</definedName>
    <definedName name="หัวกระเทาะ">'[15]ได้งานตีเส้น'!$H$44</definedName>
    <definedName name="หิน12">'[4]ราคาวัสดุ-ค่าแรง'!$F$15</definedName>
    <definedName name="หิน34">'[4]ราคาวัสดุ-ค่าแรง'!$F$14</definedName>
    <definedName name="หิน38">'[4]ราคาวัสดุ-ค่าแรง'!$F$16</definedName>
    <definedName name="หินsingle">#REF!</definedName>
    <definedName name="หินคลุก" localSheetId="5">#REF!</definedName>
    <definedName name="หินคลุก">'[4]ราคาวัสดุ-ค่าแรง'!$F$11</definedName>
    <definedName name="หินผสม">#REF!</definedName>
    <definedName name="หินผสมคอนกรีต">'[4]ราคาวัสดุ-ค่าแรง'!$F$12</definedName>
    <definedName name="หินผสมแอสฟัลต์">'[4]ราคาวัสดุ-ค่าแรง'!$F$17</definedName>
    <definedName name="หินฝุ่น">'[4]ราคาวัสดุ-ค่าแรง'!$F$13</definedName>
    <definedName name="หินย่อยหน้างาน">'[4]ค่างานต้นทุน'!$H$111</definedName>
    <definedName name="หินแอสฟัลท์">#REF!</definedName>
    <definedName name="เหล็กเสริม">'[4]ราคาวัสดุ-ค่าแรง'!$F$25</definedName>
    <definedName name="แหล่ง12">'[4]ราคาวัสดุ-ค่าแรง'!$G$15</definedName>
    <definedName name="แหล่งหินฝุ่น">'[4]ราคาวัสดุ-ค่าแรง'!$G$13</definedName>
  </definedNames>
  <calcPr fullCalcOnLoad="1"/>
</workbook>
</file>

<file path=xl/comments1.xml><?xml version="1.0" encoding="utf-8"?>
<comments xmlns="http://schemas.openxmlformats.org/spreadsheetml/2006/main">
  <authors>
    <author>boonlert</author>
  </authors>
  <commentList>
    <comment ref="A9" authorId="0">
      <text>
        <r>
          <rPr>
            <b/>
            <sz val="10"/>
            <rFont val="Tahoma"/>
            <family val="2"/>
          </rPr>
          <t>กรอกค่าตัวเลข เช่น
1500 ,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1450.50</t>
        </r>
      </text>
    </comment>
  </commentList>
</comments>
</file>

<file path=xl/comments5.xml><?xml version="1.0" encoding="utf-8"?>
<comments xmlns="http://schemas.openxmlformats.org/spreadsheetml/2006/main">
  <authors>
    <author>VARUT</author>
  </authors>
  <commentList>
    <comment ref="L130" authorId="0">
      <text>
        <r>
          <rPr>
            <b/>
            <sz val="9"/>
            <rFont val="Tahoma"/>
            <family val="2"/>
          </rPr>
          <t>ใช้รถสิบล้อ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rFont val="Tahoma"/>
            <family val="2"/>
          </rPr>
          <t>เมษายน 59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AJ</author>
  </authors>
  <commentList>
    <comment ref="P74" authorId="0">
      <text>
        <r>
          <rPr>
            <b/>
            <sz val="9"/>
            <rFont val="Tahoma"/>
            <family val="2"/>
          </rPr>
          <t xml:space="preserve">ห้ามลบแถวนี้
ราคาป้ายจราจร
มกราคาคม 2559
</t>
        </r>
      </text>
    </comment>
  </commentList>
</comments>
</file>

<file path=xl/sharedStrings.xml><?xml version="1.0" encoding="utf-8"?>
<sst xmlns="http://schemas.openxmlformats.org/spreadsheetml/2006/main" count="1682" uniqueCount="719">
  <si>
    <t>ที่</t>
  </si>
  <si>
    <t>รายการ</t>
  </si>
  <si>
    <t>Factor F</t>
  </si>
  <si>
    <t>ข้อมูลประกอบการประมาณราคา</t>
  </si>
  <si>
    <t>บาท/ลบ.ม.</t>
  </si>
  <si>
    <t>ระยะขนส่ง</t>
  </si>
  <si>
    <t xml:space="preserve"> =</t>
  </si>
  <si>
    <t xml:space="preserve">ระยะขนส่ง                  </t>
  </si>
  <si>
    <t>ลูกรัง</t>
  </si>
  <si>
    <t>บาท/ตัน</t>
  </si>
  <si>
    <t xml:space="preserve"> บาท/ตัน</t>
  </si>
  <si>
    <t xml:space="preserve">ระยะขนส่ง      </t>
  </si>
  <si>
    <t xml:space="preserve">ระยะขนส่ง        </t>
  </si>
  <si>
    <t xml:space="preserve">ระยะขนส่ง       </t>
  </si>
  <si>
    <t>รายการราคาค่างานต่อหน่วย</t>
  </si>
  <si>
    <t>=</t>
  </si>
  <si>
    <t xml:space="preserve"> บาท/ตร.ม.</t>
  </si>
  <si>
    <t xml:space="preserve">        ผิวทาง (ขนทิ้ง)</t>
  </si>
  <si>
    <t>ค่าตัวแปร</t>
  </si>
  <si>
    <t xml:space="preserve"> บาท/ลบ.ม.</t>
  </si>
  <si>
    <t>หมายเหตุ</t>
  </si>
  <si>
    <t xml:space="preserve">          - ราคน้ำมันโซล่า เฉลี่ย</t>
  </si>
  <si>
    <t>บาท / ลิตร</t>
  </si>
  <si>
    <t>ชื่อสายทาง</t>
  </si>
  <si>
    <t>จำนวน</t>
  </si>
  <si>
    <t>หน่วย</t>
  </si>
  <si>
    <t>ราคาวัสดุ-ค่าแรง-ต่อหน่วย</t>
  </si>
  <si>
    <t>จำนวนเงิน</t>
  </si>
  <si>
    <t>วัสดุ</t>
  </si>
  <si>
    <t>ค่าแรง</t>
  </si>
  <si>
    <t>รวม</t>
  </si>
  <si>
    <t>(บาท)</t>
  </si>
  <si>
    <t>งานปรับปรุงโครงสร้างทาง</t>
  </si>
  <si>
    <t>ตร.ม.</t>
  </si>
  <si>
    <t>ลบ.ม.</t>
  </si>
  <si>
    <t>งานผิวทาง</t>
  </si>
  <si>
    <t>2.1 Prime  Coat</t>
  </si>
  <si>
    <t xml:space="preserve"> -  Asphaltic  Concrete  (ปูบน Prime  Coat)</t>
  </si>
  <si>
    <t>งานตีเส้นจราจร</t>
  </si>
  <si>
    <t>งานจราจรสงเคราะห์</t>
  </si>
  <si>
    <t>ชุด</t>
  </si>
  <si>
    <t>หลัก</t>
  </si>
  <si>
    <t>รหัสสายทาง</t>
  </si>
  <si>
    <t>สถานที่ตั้ง</t>
  </si>
  <si>
    <t>กม.</t>
  </si>
  <si>
    <t xml:space="preserve">   รายการ</t>
  </si>
  <si>
    <t xml:space="preserve"> ซม.</t>
  </si>
  <si>
    <t>บาท</t>
  </si>
  <si>
    <t>งานผิวไหล่ทาง</t>
  </si>
  <si>
    <t xml:space="preserve">ชื่อสายทาง     </t>
  </si>
  <si>
    <t xml:space="preserve">สายทาง </t>
  </si>
  <si>
    <t xml:space="preserve">สถานที่ตั้ง </t>
  </si>
  <si>
    <t>ม. )</t>
  </si>
  <si>
    <t>3.2 Tack  Coat</t>
  </si>
  <si>
    <t>3.1 Prime  Coat</t>
  </si>
  <si>
    <t>เมตร</t>
  </si>
  <si>
    <t xml:space="preserve">         - สายทางอยู่ในเขตพื้นที่  </t>
  </si>
  <si>
    <t>รายละเอียดการประมาณราคา</t>
  </si>
  <si>
    <t xml:space="preserve"> บาท/ลบ.ม.(หลวม)</t>
  </si>
  <si>
    <t>ความหนา</t>
  </si>
  <si>
    <t xml:space="preserve"> ตร.ม./ตัน )</t>
  </si>
  <si>
    <t>A =   ราคายางแอสฟัลท์ (AC 60 - 70 ) ที่ แหล่งบวกด้วยค่าขนส่งถึงที่ตั้งโรงงานผสมแอสฟัลติกคอนกรีต (บาท/ตัน)</t>
  </si>
  <si>
    <t>B  =  ราคาหินปากโม่บวกด้วยค่าขนส่งจากปากโม่ ถึงที่ตั้งโรงงานผสมแอสฟัลติกคอนกรีต หรือจุดกองรวม (บาท/ลบ.ม.)</t>
  </si>
  <si>
    <t xml:space="preserve"> บาท/ลบ.ม.(แน่น)</t>
  </si>
  <si>
    <t>ค่าบรรทุก</t>
  </si>
  <si>
    <t xml:space="preserve">น้ำมันโซล่าเฉลี่ย </t>
  </si>
  <si>
    <t>บาท/ลิตร</t>
  </si>
  <si>
    <t>หินฝุ่น</t>
  </si>
  <si>
    <t>(งบประมาณ 100 %) ดอกเบี้ยเงินกู้</t>
  </si>
  <si>
    <t>%</t>
  </si>
  <si>
    <t>เงินล่วงหน้าจ่าย</t>
  </si>
  <si>
    <t>ดอกเบี้ยเงินฝาก</t>
  </si>
  <si>
    <t>เงินประกันผลงาน</t>
  </si>
  <si>
    <t>ภาษีมูลค่าเพิ่ม ( VAT )</t>
  </si>
  <si>
    <t>ราคาน้ำมันโซล่าเฉลี่ย</t>
  </si>
  <si>
    <t>อยู่ในพื้นที่</t>
  </si>
  <si>
    <t>ฝนตกปกติ</t>
  </si>
  <si>
    <t>ฝนตกชุก</t>
  </si>
  <si>
    <t>ตารางสรุปค่าดำเนินการและค่าเสื่อมราคา</t>
  </si>
  <si>
    <t>รวมค่างาน (บาท)</t>
  </si>
  <si>
    <t>ปกติ</t>
  </si>
  <si>
    <t xml:space="preserve"> 1. วัสดุคัดเลือก ลูกรังรองพื้นทาง</t>
  </si>
  <si>
    <t xml:space="preserve">           ขุด-ขน</t>
  </si>
  <si>
    <t>ลบ.ม.(หลวม)</t>
  </si>
  <si>
    <t xml:space="preserve">           ผสม (ผสมกับวัสดุอื่น  ๆ)</t>
  </si>
  <si>
    <t>ลบ.ม.(แน่น)</t>
  </si>
  <si>
    <t xml:space="preserve">           บดทับ</t>
  </si>
  <si>
    <t xml:space="preserve"> 2. งานพื้นทาง (หินคลุก)</t>
  </si>
  <si>
    <t xml:space="preserve">           ผสม  (Blend)</t>
  </si>
  <si>
    <t xml:space="preserve"> 3. งานขุดรื้อคันทางเดิมแล้วบดทับ</t>
  </si>
  <si>
    <t xml:space="preserve">           ลูกรัง       10  ซม.</t>
  </si>
  <si>
    <t xml:space="preserve">           หินคลุก    10  ซม.</t>
  </si>
  <si>
    <t xml:space="preserve">           ผิว AC  5  ซม. (ขนทิ้ง)</t>
  </si>
  <si>
    <t xml:space="preserve"> 4. งานราดยางไพร์มโค้ท</t>
  </si>
  <si>
    <t xml:space="preserve"> 5. งานราดยางแทคโค้ท</t>
  </si>
  <si>
    <t xml:space="preserve"> 6. งานผิวทางแอสฟัลติกคอนกรีต</t>
  </si>
  <si>
    <t>ตัน</t>
  </si>
  <si>
    <t>7. ค่าแรงงาน  Cape Seal</t>
  </si>
  <si>
    <t xml:space="preserve">           Chip  Seal</t>
  </si>
  <si>
    <t>ตร.ม</t>
  </si>
  <si>
    <t xml:space="preserve">            Fog   Spray</t>
  </si>
  <si>
    <t xml:space="preserve">            Slurry  Seal</t>
  </si>
  <si>
    <t>FACTOR D</t>
  </si>
  <si>
    <t>ความหนา(มม.)</t>
  </si>
  <si>
    <t>Factor สำหรับงานบำรุงทาง (สำหรับงานซ่อมสร้างผิวลาดยาง)</t>
  </si>
  <si>
    <t>ตาราง FACTOR F งานทาง</t>
  </si>
  <si>
    <t>ระยะเวลาการเบิกจ่าย</t>
  </si>
  <si>
    <t xml:space="preserve">  เดือน</t>
  </si>
  <si>
    <t>คำนวนค่า Factor F</t>
  </si>
  <si>
    <t>ค่างาน(ทุน)</t>
  </si>
  <si>
    <t>เวลาทำการ</t>
  </si>
  <si>
    <t>ค่า</t>
  </si>
  <si>
    <t>ดอก</t>
  </si>
  <si>
    <t>กำไร</t>
  </si>
  <si>
    <t>รวมในรูป</t>
  </si>
  <si>
    <t xml:space="preserve">ภาษี </t>
  </si>
  <si>
    <t>ล้านบาท</t>
  </si>
  <si>
    <t>เดือน</t>
  </si>
  <si>
    <t>อำนวยการ</t>
  </si>
  <si>
    <t>เบี้ย</t>
  </si>
  <si>
    <t>Factor</t>
  </si>
  <si>
    <t>(ปกติ)</t>
  </si>
  <si>
    <t>รถบรรทุกสิบล้อ + รถลากพ่วง</t>
  </si>
  <si>
    <t>บาท/ตร.ม.</t>
  </si>
  <si>
    <t xml:space="preserve">  - ค่าวัสดุที่แหล่ง</t>
  </si>
  <si>
    <t xml:space="preserve">  - ค่าเสื่อมราคาขุดตัก</t>
  </si>
  <si>
    <t xml:space="preserve">  - ค่าขนส่ง</t>
  </si>
  <si>
    <t xml:space="preserve">  - ค่าเสื่อมราคาบดทับ</t>
  </si>
  <si>
    <t>แห่ง</t>
  </si>
  <si>
    <t>ราคาแอสฟัลติกที่เลือก</t>
  </si>
  <si>
    <t>ปุ่ม</t>
  </si>
  <si>
    <t>ยาง CSS-1</t>
  </si>
  <si>
    <t>ยาง CRS-2</t>
  </si>
  <si>
    <t>หิน3/4"</t>
  </si>
  <si>
    <t>หิน1/2"</t>
  </si>
  <si>
    <t>หิน3/8"</t>
  </si>
  <si>
    <t>หินผสมแอสฟัลต์</t>
  </si>
  <si>
    <t>ใช้</t>
  </si>
  <si>
    <t>1.006 เมื่อปริมาณจราจรน้อยกว่า 1000 คัน/วัน</t>
  </si>
  <si>
    <t>1.013 เมื่อปริมาณจราจรมากกว่า 1000 คัน/วัน</t>
  </si>
  <si>
    <t xml:space="preserve"> 1 เมื่อใช้รถรถบรรทุก 10 ล้อ ในการขนส่งวัสดุ</t>
  </si>
  <si>
    <t>(งบประมาณ 100 %)</t>
  </si>
  <si>
    <t>ยอดยกไป</t>
  </si>
  <si>
    <t>ยอดยกมา</t>
  </si>
  <si>
    <t>ฝนตกชุก 1</t>
  </si>
  <si>
    <t xml:space="preserve">ฝนตกชุก 2 </t>
  </si>
  <si>
    <t>ฝนตกชุก 2</t>
  </si>
  <si>
    <t>ราคาน้ำมันโซล่า เฉลี่ย</t>
  </si>
  <si>
    <r>
      <t xml:space="preserve">ตารางค่าขนส่งค่าวัสดุก่อสร้าง </t>
    </r>
    <r>
      <rPr>
        <sz val="16"/>
        <color indexed="10"/>
        <rFont val="AngsanaUPC"/>
        <family val="1"/>
      </rPr>
      <t xml:space="preserve"> รถบรรทุกสิบล้อ</t>
    </r>
  </si>
  <si>
    <r>
      <t xml:space="preserve">ตารางค่าขนส่งค่าวัสดุก่อสร้าง  </t>
    </r>
    <r>
      <rPr>
        <sz val="16"/>
        <color indexed="10"/>
        <rFont val="AngsanaUPC"/>
        <family val="1"/>
      </rPr>
      <t>รถบรรทุกสิบล้อ + รถลากพ่วง</t>
    </r>
  </si>
  <si>
    <r>
      <t xml:space="preserve">ตารางค่าขนส่งค่าวัสดุก่อสร้าง  </t>
    </r>
    <r>
      <rPr>
        <b/>
        <sz val="13.5"/>
        <color indexed="10"/>
        <rFont val="DilleniaUPC"/>
        <family val="1"/>
      </rPr>
      <t>รถบรรทุกสิบล้อ</t>
    </r>
  </si>
  <si>
    <t xml:space="preserve">     งานปูลาดและบดทับผิว  AC หนา 5 ซม.</t>
  </si>
  <si>
    <t xml:space="preserve">     บนผิวไพร์มโค้ท</t>
  </si>
  <si>
    <t xml:space="preserve">     บนผิวแทคโค้ท</t>
  </si>
  <si>
    <t xml:space="preserve">     ค่าผสมวัสดุแอสฟัลติกคอนกรีต</t>
  </si>
  <si>
    <t xml:space="preserve"> 2 เมื่อใช้รถบรรทุก 10 ล้อ + รถลากพ่วง ในการขนส่งวัสดุ</t>
  </si>
  <si>
    <t xml:space="preserve">Factor F  </t>
  </si>
  <si>
    <t xml:space="preserve">Factor F </t>
  </si>
  <si>
    <t>8. Pavement In-Place Recycling</t>
  </si>
  <si>
    <t xml:space="preserve">           ขุดลึก 20 ซม.</t>
  </si>
  <si>
    <t>วัสดุคัดเลือก</t>
  </si>
  <si>
    <t>9. งานถางป่าขุดต่อ</t>
  </si>
  <si>
    <t xml:space="preserve">     ขนาดกลาง</t>
  </si>
  <si>
    <t>10.งานตัดแต่งขั้นบันได</t>
  </si>
  <si>
    <t xml:space="preserve">  - ค่าผสม</t>
  </si>
  <si>
    <t xml:space="preserve">ชื่อสายทาง   </t>
  </si>
  <si>
    <t xml:space="preserve">ชนิดผิวทาง   </t>
  </si>
  <si>
    <t xml:space="preserve">                                         </t>
  </si>
  <si>
    <t xml:space="preserve">ชนิดไหล่ทาง  </t>
  </si>
  <si>
    <t>ระยะทางดำเนินการซ่อมสร้าง ฯ</t>
  </si>
  <si>
    <t xml:space="preserve">ถึง  กม. </t>
  </si>
  <si>
    <t>Factor  F</t>
  </si>
  <si>
    <t>รวมค่างานก่อสร้าง</t>
  </si>
  <si>
    <t xml:space="preserve">   หมายเหตุ</t>
  </si>
  <si>
    <t xml:space="preserve"> - เงินล่วงหน้าจ่าย </t>
  </si>
  <si>
    <t xml:space="preserve"> - ดอกเบี้ยเงินกู้      </t>
  </si>
  <si>
    <t xml:space="preserve"> - เงินประกันผลงานหัก </t>
  </si>
  <si>
    <t xml:space="preserve"> - พื้นที่</t>
  </si>
  <si>
    <t>สรุป</t>
  </si>
  <si>
    <t xml:space="preserve">ระยะทางดำเนินการ       </t>
  </si>
  <si>
    <t>เฉลี่ยราคา  กม.ละ</t>
  </si>
  <si>
    <t>3.3 Asphaltic  Concrete</t>
  </si>
  <si>
    <t xml:space="preserve"> -  Asphaltic Concrete (ปูบน Prime Coat)</t>
  </si>
  <si>
    <t xml:space="preserve"> -  Asphaltic Concrete (ปูบนTack Coat)</t>
  </si>
  <si>
    <t>ซม.</t>
  </si>
  <si>
    <t>11.งานดินตัด - ขึ้นรูปคันทาง</t>
  </si>
  <si>
    <t xml:space="preserve">     ดิน - ขุดตัด</t>
  </si>
  <si>
    <t>ลบ.ม (ปกติ)</t>
  </si>
  <si>
    <t>12. งานดินคันทาง</t>
  </si>
  <si>
    <t xml:space="preserve">     ขุด - ขน</t>
  </si>
  <si>
    <t xml:space="preserve">      บดทับ</t>
  </si>
  <si>
    <t>ดินถม</t>
  </si>
  <si>
    <t>1. งานวัสดุดินถม ( จากการขนส่ง )</t>
  </si>
  <si>
    <t>2. งานวัสดุคัดเลือก</t>
  </si>
  <si>
    <t>3. งานลูกรัง</t>
  </si>
  <si>
    <t>4. งานพื้นทาง</t>
  </si>
  <si>
    <t xml:space="preserve">        ขุดรื้อหินคลุก</t>
  </si>
  <si>
    <t xml:space="preserve">อัตราการใช้ยาง </t>
  </si>
  <si>
    <t>ลิตร/ตร.ม.</t>
  </si>
  <si>
    <t xml:space="preserve">        N  =  ค่างาน Pavement In-Place Recycling</t>
  </si>
  <si>
    <t xml:space="preserve">        A  =  ปริมาณยางแอสฟัลต์</t>
  </si>
  <si>
    <t xml:space="preserve"> ตัน/ตร.ม.</t>
  </si>
  <si>
    <t xml:space="preserve">        Y  =  ราคายางแอสฟัลต์บวกค่าขนส่ง</t>
  </si>
  <si>
    <t xml:space="preserve">        S  =  ปริมาณปูนซีเมนต์</t>
  </si>
  <si>
    <t xml:space="preserve">        C  =  ราคาปริมาณปูนซีเมนต์บวกค่าขนส่ง</t>
  </si>
  <si>
    <t>ม.</t>
  </si>
  <si>
    <t xml:space="preserve"> กก./ลบ.ม.</t>
  </si>
  <si>
    <t xml:space="preserve">  - ค่าปูนซีเมนต์ + ค่าขนส่ง                                                    </t>
  </si>
  <si>
    <t xml:space="preserve">  - ปริมาณปูนซีเมนต์ต่อตารางเมตร</t>
  </si>
  <si>
    <t xml:space="preserve">          รวมค่างาน Pavement In-Place Recycling</t>
  </si>
  <si>
    <t xml:space="preserve">        N  =   [ Operating Cost + AY + SC ]</t>
  </si>
  <si>
    <t>ซีเมนต์</t>
  </si>
  <si>
    <t xml:space="preserve">อัตราการยุบตัว  </t>
  </si>
  <si>
    <t>5. งานขุดซ่อมผิวทางเดิม (Deep  Patch)</t>
  </si>
  <si>
    <t xml:space="preserve">  - ค่าวัสดุ</t>
  </si>
  <si>
    <t xml:space="preserve">       รวมค่าวัสดุ</t>
  </si>
  <si>
    <t xml:space="preserve">  - ค่าดำเนินการและค่าเสื่อมราคางานขุดรื้อพื้นทางเดิมแล้วบดทับ</t>
  </si>
  <si>
    <t xml:space="preserve">                รวมค่าวัสดุและขนส่ง</t>
  </si>
  <si>
    <t xml:space="preserve">                รวมค่าวัสดุและค่าแรงเป็นเงิน</t>
  </si>
  <si>
    <t xml:space="preserve">               รวมค่าวัสดุและขนส่ง</t>
  </si>
  <si>
    <t xml:space="preserve">               รวมค่าวัสดุและค่าแรงเป็นเงิน</t>
  </si>
  <si>
    <t xml:space="preserve">  - ค่าวัสดุหินคลุก</t>
  </si>
  <si>
    <t xml:space="preserve">                รวมค่าวัสดุ</t>
  </si>
  <si>
    <t xml:space="preserve">  - Tack Coat</t>
  </si>
  <si>
    <t xml:space="preserve">  - Hot Mix</t>
  </si>
  <si>
    <t xml:space="preserve">  - ค่าดำเนินการและค่าเสื่อมราคางาน Tack Coat ปูลาดและบดทับ</t>
  </si>
  <si>
    <t xml:space="preserve">  - ราคายางจากโรงงาน</t>
  </si>
  <si>
    <t xml:space="preserve">                รวมค่ายาง</t>
  </si>
  <si>
    <t xml:space="preserve">        ความลึกในการขุดกัด                              =</t>
  </si>
  <si>
    <t xml:space="preserve">        Operating Cost                                  =</t>
  </si>
  <si>
    <t xml:space="preserve">        ปริมาณซีเมนต์ที่ใช้ (โดยน้ำหนัก)                  =</t>
  </si>
  <si>
    <t xml:space="preserve">        หน่วยน้ำหนักของวัสดุพื้นทางที่ขุดกัด             =</t>
  </si>
  <si>
    <t xml:space="preserve">7. งานปะซ่อมผิวทางเดิม (Skin Patch) </t>
  </si>
  <si>
    <t>8. งานไพร์มโค้ท</t>
  </si>
  <si>
    <t>9. งานเทคโค้ท</t>
  </si>
  <si>
    <t>10. งาน Pavement In-Place Recycling</t>
  </si>
  <si>
    <t xml:space="preserve">   10.1 สูตรค่างาน Pavement In-Place Recycling </t>
  </si>
  <si>
    <t xml:space="preserve">  10.2 ข้อมูลประกอบการคิดค่างาน</t>
  </si>
  <si>
    <t xml:space="preserve">11. งานผิวทางแอสฟัลติคคอนกรีต  </t>
  </si>
  <si>
    <t>1.4 งาน Benching</t>
  </si>
  <si>
    <t>1.6 งานดินถม ( จากการขนส่ง )</t>
  </si>
  <si>
    <t>1.7 งานวัสดุคัดเลือกบดอัดแน่น</t>
  </si>
  <si>
    <t>1.8 งานรองพื้นทาง (ลูกรังบดอัดแน่น)</t>
  </si>
  <si>
    <t>1.9 หินคลุกบดอัดแน่น</t>
  </si>
  <si>
    <t>1.12 Deep  Patch</t>
  </si>
  <si>
    <t>1.13 งาน Pavement In - Place Recycling</t>
  </si>
  <si>
    <t xml:space="preserve">          ค่างาน Pavement In-Place Recycling</t>
  </si>
  <si>
    <t xml:space="preserve">  - ค่าเสื่อมราคาบดทับหินคลุกปรับระดับ</t>
  </si>
  <si>
    <t>\</t>
  </si>
  <si>
    <t xml:space="preserve"> - ปริมาณงาน Asphalt Concrete ทั้งโครงการ</t>
  </si>
  <si>
    <t xml:space="preserve"> - ค่าติดตั้งเครื่องผสม = 250,000</t>
  </si>
  <si>
    <t xml:space="preserve">   (ยางAC + ค่าขนส่ง) x 0.052</t>
  </si>
  <si>
    <t xml:space="preserve">   (หินผสม + ค่าขนส่ง) x 0.74</t>
  </si>
  <si>
    <t xml:space="preserve">  - ค่าดำเนินการ + ค่าเสื่อมผสมแอสฟัลติกคอนกรีต</t>
  </si>
  <si>
    <t xml:space="preserve"> - ค่าขนส่งแอสฟัลติกคอนกรีตในสายทาง ระยะทาง </t>
  </si>
  <si>
    <t xml:space="preserve">   ค่าใช้จ่ายรวม    </t>
  </si>
  <si>
    <t xml:space="preserve">   ค่างานต้นทุน</t>
  </si>
  <si>
    <t xml:space="preserve"> ซม.                (</t>
  </si>
  <si>
    <t xml:space="preserve"> 11.1 กรณีปริมาณงานน้อยกว่าหรือเท่ากับ 10,000 ตัน</t>
  </si>
  <si>
    <t xml:space="preserve"> 11.2 กรณีปริมาณงานมากกว่า 10,000 ตัน</t>
  </si>
  <si>
    <t xml:space="preserve">ระยะทางตลอดสายทาง   </t>
  </si>
  <si>
    <t>ระยะทางดำเนินการ</t>
  </si>
  <si>
    <t xml:space="preserve">        ขุดรื้อรองพื้นทาง(ลูกรัง)</t>
  </si>
  <si>
    <t xml:space="preserve">  - ค่าดำเนินการ,ค่าเสื่อมราคาผสมและบดทับ (หินคลุกใหม่)</t>
  </si>
  <si>
    <t xml:space="preserve">  - ค่าดำเนินการ,ค่าเสื่อมราคาผสมและบดทับรองพื้นทาง(หินคลุกเดิม+หินคลุกใหม่)</t>
  </si>
  <si>
    <t xml:space="preserve"> - ค่าขนส่งอุปกรณ์ 80 ตัน ระยะทางขนส่ง 100 กม.</t>
  </si>
  <si>
    <t>ฝนตกชุก 1*</t>
  </si>
  <si>
    <t>ฝนตกชุก 2**</t>
  </si>
  <si>
    <t>ราคากลาง (บาท)</t>
  </si>
  <si>
    <t>ราคาต่อหน่วย</t>
  </si>
  <si>
    <t xml:space="preserve">  =</t>
  </si>
  <si>
    <t>คิดเป็นราคาค่าก่อสร้าง</t>
  </si>
  <si>
    <t>รวมเป็นราคาค่าก่อสร้างประมาณ</t>
  </si>
  <si>
    <t>1.5 งานดินตัด</t>
  </si>
  <si>
    <t>129..04</t>
  </si>
  <si>
    <t>424..00</t>
  </si>
  <si>
    <t>67.49.</t>
  </si>
  <si>
    <t>278..90</t>
  </si>
  <si>
    <r>
      <t>15.50,16.50,17.50,18.50,19.50,20.50,21.50,22.50,23.50,24.50,</t>
    </r>
    <r>
      <rPr>
        <sz val="12"/>
        <rFont val="DilleniaUPC"/>
        <family val="1"/>
      </rPr>
      <t xml:space="preserve"> 25.50,</t>
    </r>
    <r>
      <rPr>
        <sz val="12"/>
        <rFont val="DilleniaUPC"/>
        <family val="1"/>
      </rPr>
      <t xml:space="preserve"> </t>
    </r>
    <r>
      <rPr>
        <sz val="12"/>
        <color indexed="60"/>
        <rFont val="DilleniaUPC"/>
        <family val="1"/>
      </rPr>
      <t>26.50,27.50, 28.50, 29.50</t>
    </r>
    <r>
      <rPr>
        <sz val="12"/>
        <rFont val="DilleniaUPC"/>
        <family val="1"/>
      </rPr>
      <t xml:space="preserve">, </t>
    </r>
    <r>
      <rPr>
        <sz val="12"/>
        <rFont val="DilleniaUPC"/>
        <family val="1"/>
      </rPr>
      <t>30.50, 31.50 ,32.50</t>
    </r>
  </si>
  <si>
    <t>ราคาดัชนีส่วนกลางฯ จ. กรุงเทพฯ</t>
  </si>
  <si>
    <t>ราคาพานิชย์จังหวัด(เขต อ.เมือง)</t>
  </si>
  <si>
    <t>ระยะทาง</t>
  </si>
  <si>
    <t>หินคลุก</t>
  </si>
  <si>
    <t>ตรม</t>
  </si>
  <si>
    <t>ขอบทาง</t>
  </si>
  <si>
    <t>เหลืองกลาง</t>
  </si>
  <si>
    <t>งบ</t>
  </si>
  <si>
    <t>เหลือ เกิน</t>
  </si>
  <si>
    <t>ผิว</t>
  </si>
  <si>
    <t>ไหล่</t>
  </si>
  <si>
    <t>3 เส้นกว้าง 10 ซม.</t>
  </si>
  <si>
    <t>1.1 งานถางป่าขุดตอ ขนาดกลาง</t>
  </si>
  <si>
    <t>งานผิวทางเชื่อม</t>
  </si>
  <si>
    <t>ช่วงที่ 1</t>
  </si>
  <si>
    <t>ช่วงที่ 2</t>
  </si>
  <si>
    <t>รวม ตรม</t>
  </si>
  <si>
    <t>รวม ลบม</t>
  </si>
  <si>
    <t>ทางเชื่อมสายหลัก</t>
  </si>
  <si>
    <t>ทางเชื่อมซอย</t>
  </si>
  <si>
    <t>( 2 ป้าย 2 เสา )</t>
  </si>
  <si>
    <t>1.3 งานขุดรื้อคันทางเดิมแล้วบดทับ</t>
  </si>
  <si>
    <t>.</t>
  </si>
  <si>
    <t>ซ่อมสร้าง</t>
  </si>
  <si>
    <t>เสริมผิว</t>
  </si>
  <si>
    <t>ประมาณราคา</t>
  </si>
  <si>
    <t>ตรวจ</t>
  </si>
  <si>
    <t>เห็นชอบ</t>
  </si>
  <si>
    <t xml:space="preserve">1.11 งานปะซ่อมผิวทางเดิม (Skin Patch) </t>
  </si>
  <si>
    <t>4.1 Prime  Coat</t>
  </si>
  <si>
    <t>4.2 Tack  Coat</t>
  </si>
  <si>
    <t>4.3 Asphaltic  Concrete</t>
  </si>
  <si>
    <t>5.1 สีเทอร์โมพลาสติก</t>
  </si>
  <si>
    <t>5.3 ทางม้าลาย</t>
  </si>
  <si>
    <t>5.2 Rumble Strips</t>
  </si>
  <si>
    <t>6.1 งานปรับปรุง</t>
  </si>
  <si>
    <t xml:space="preserve">   6.1.1 หลักแนวโค้ง ค.ส.ล.</t>
  </si>
  <si>
    <t xml:space="preserve">   6.1.2 หลักกิโลเมตร</t>
  </si>
  <si>
    <t xml:space="preserve">   6.1.3 ป้ายจราจร</t>
  </si>
  <si>
    <t xml:space="preserve">   6.1.4 GUARD RAIL</t>
  </si>
  <si>
    <t>6.2 งานติดตั้ง</t>
  </si>
  <si>
    <t xml:space="preserve">   6.2.1 ป้ายกำหนดน้ำหนักบรรทุก</t>
  </si>
  <si>
    <t xml:space="preserve">   6.2.2 ป้ายจราจรแบบ บ1.</t>
  </si>
  <si>
    <t xml:space="preserve">   6.2.3 ป้ายจราจรแบบ บ2.</t>
  </si>
  <si>
    <t xml:space="preserve">   6.2.4 ป้ายจราจร บ3 - บ55</t>
  </si>
  <si>
    <r>
      <t xml:space="preserve">   6.2.5 </t>
    </r>
    <r>
      <rPr>
        <sz val="14"/>
        <rFont val="DilleniaUPC"/>
        <family val="1"/>
      </rPr>
      <t>ป้ายจราจรแบบ ต1-ต27,ต31-ต56,ต58-ต60,ต75</t>
    </r>
  </si>
  <si>
    <t xml:space="preserve">   6.2.6 ป้ายจราจร ต28-ต30,ต57,ต62</t>
  </si>
  <si>
    <t xml:space="preserve">   6.2.7 ป้ายจราจร ต61</t>
  </si>
  <si>
    <t xml:space="preserve">   6.2.9 ป้ายจราจรแบบ ต64,ต67</t>
  </si>
  <si>
    <t xml:space="preserve">   6.2.10 ป้ายจราจรแบบ ต65,ต68</t>
  </si>
  <si>
    <t xml:space="preserve">   6.2.11 ป้ายจราจรแบบ ต69</t>
  </si>
  <si>
    <t xml:space="preserve">   6.2.12 ป้ายจราจรแบบ ต70</t>
  </si>
  <si>
    <t xml:space="preserve">   6.2.13 ป้ายจราจรแบบ ต71 - ต73</t>
  </si>
  <si>
    <t xml:space="preserve">   6.2.14 ป้ายจราจรแบบ ต74</t>
  </si>
  <si>
    <t xml:space="preserve">   6.2.15 ป้ายจราจรแบบ ต76</t>
  </si>
  <si>
    <t xml:space="preserve">   6.2.16 ป้ายจราจรแบบ ต77</t>
  </si>
  <si>
    <t xml:space="preserve">   6.2.17 ป้ายจราจรแบบ ต78</t>
  </si>
  <si>
    <t xml:space="preserve">   6.2.18 ป้ายจราจรแบบ น1</t>
  </si>
  <si>
    <t xml:space="preserve">   6.2.20 ป้ายจราจรแบบ น2 ( 2 แผ่นป้าย )</t>
  </si>
  <si>
    <t xml:space="preserve">   6.2.21 ป้ายจราจรแบบ น2 ( 3 แผ่นป้าย )</t>
  </si>
  <si>
    <t xml:space="preserve">   6.2.22 ป้ายจราจรแบบ น3  ( 2 แผ่นป้าย )</t>
  </si>
  <si>
    <t xml:space="preserve">   6.2.23 ป้ายจราจรแบบ น4</t>
  </si>
  <si>
    <t xml:space="preserve">   6.2.24 ป้ายจราจรแบบ น5</t>
  </si>
  <si>
    <r>
      <t xml:space="preserve">   6.2.25 </t>
    </r>
    <r>
      <rPr>
        <sz val="14"/>
        <rFont val="DilleniaUPC"/>
        <family val="1"/>
      </rPr>
      <t xml:space="preserve">ป้ายจราจรแบบ น6 </t>
    </r>
  </si>
  <si>
    <r>
      <t xml:space="preserve">   6.2.26 </t>
    </r>
    <r>
      <rPr>
        <sz val="14"/>
        <rFont val="DilleniaUPC"/>
        <family val="1"/>
      </rPr>
      <t>ป้ายจราจรแบบ น7 - น20</t>
    </r>
  </si>
  <si>
    <r>
      <t xml:space="preserve">   6.2.27 </t>
    </r>
    <r>
      <rPr>
        <sz val="13.5"/>
        <rFont val="DilleniaUPC"/>
        <family val="1"/>
      </rPr>
      <t xml:space="preserve">ป้ายจราจรแบบ </t>
    </r>
    <r>
      <rPr>
        <sz val="13"/>
        <rFont val="DilleniaUPC"/>
        <family val="1"/>
      </rPr>
      <t>บ3-บ55+ต1-ต28,ต31-ต56,ต56-ต60,ต75</t>
    </r>
  </si>
  <si>
    <r>
      <t xml:space="preserve">   6.2.28 ป้ายจราจรแบบ </t>
    </r>
    <r>
      <rPr>
        <sz val="13"/>
        <rFont val="DilleniaUPC"/>
        <family val="1"/>
      </rPr>
      <t>บ3-บ55 + ต71-ต73</t>
    </r>
  </si>
  <si>
    <t xml:space="preserve">   6.2.29 ป้ายจราจรแบบ </t>
  </si>
  <si>
    <t xml:space="preserve">   6.2.30 ป้ายจราจรแบบ </t>
  </si>
  <si>
    <t xml:space="preserve">   6.2.31 ป้ายจราจรแบบ </t>
  </si>
  <si>
    <t xml:space="preserve">   6.2.33 หลักแนวโค้ง ค.ส.ล.</t>
  </si>
  <si>
    <t xml:space="preserve">   6.2.34 หลักกิโลเมตร</t>
  </si>
  <si>
    <t xml:space="preserve">   6.2.35 หลักเขตทาง</t>
  </si>
  <si>
    <t xml:space="preserve">   6.2.36 หลักนำทาง</t>
  </si>
  <si>
    <t xml:space="preserve">   6.2.37 Guard  Rail บริเวณทางโค้งหรือคอสะพาน</t>
  </si>
  <si>
    <t xml:space="preserve">   6.2.39 ตีเส้นทางรถไฟตัดผ่าน</t>
  </si>
  <si>
    <t xml:space="preserve">   6.2.40 ติดตั้งปุ่มสะท้อนแสง ( 2 หน้า )</t>
  </si>
  <si>
    <t xml:space="preserve">   6.2.41 ติดตั้งสัญญาณไฟกระพริบ</t>
  </si>
  <si>
    <t xml:space="preserve">   6.2.42 ปรับปรุงสะพาน คสล</t>
  </si>
  <si>
    <t xml:space="preserve">   6.2.43 Timber Barricade</t>
  </si>
  <si>
    <t xml:space="preserve">   6.2.44 ป้ายจราจรระหว่างการก่อสร้าง</t>
  </si>
  <si>
    <t>1.14 งานรื้อถนน ค.ส.ล. เดิม (ชำรุด)</t>
  </si>
  <si>
    <t>7. งานอาคารระบายน้ำ</t>
  </si>
  <si>
    <t xml:space="preserve">   7.1 งานท่อลอดกลม ค.ส.ล. ขนาด Dia. 0.60 ม.</t>
  </si>
  <si>
    <t xml:space="preserve">   7.2 บ่อรับน้ำ ค.ส.ล. ฝาตะแกรงเหล็ก</t>
  </si>
  <si>
    <t>บ่อ</t>
  </si>
  <si>
    <t xml:space="preserve">   7.3 รางระบายน้ำ ค.ส.ล. V-30</t>
  </si>
  <si>
    <t xml:space="preserve">   7.4 รางระบายน้ำ ค.ส.ล. ย่านชุมชน (ฝาปิดตะแกรงเหล็ก)</t>
  </si>
  <si>
    <t>ยาง PARA AC</t>
  </si>
  <si>
    <t xml:space="preserve">12. งานผิวทางพาราแอสฟัล คอนกรีต  </t>
  </si>
  <si>
    <t xml:space="preserve">   (ยาง Para AC + ค่าขนส่ง) x 0.052</t>
  </si>
  <si>
    <t>ยาง AC 60/70</t>
  </si>
  <si>
    <t xml:space="preserve"> -  Para Asphaltic  Concrete  (ปูบน Tack  Coat)</t>
  </si>
  <si>
    <t xml:space="preserve">   ค่างานต้นทุน ปูบน งานแทคโค้ท</t>
  </si>
  <si>
    <t xml:space="preserve"> -  Para Asphaltic  Concrete  (ปูบน Prime  Coat)</t>
  </si>
  <si>
    <t xml:space="preserve">   6.2.19 ป้ายจราจรแบบ น2 ( 1 แผ่นป้าย )</t>
  </si>
  <si>
    <r>
      <t xml:space="preserve">   6.2.8 ป้ายจราจรแบบ เตือนแนวทาง</t>
    </r>
    <r>
      <rPr>
        <sz val="12"/>
        <rFont val="DilleniaUPC"/>
        <family val="1"/>
      </rPr>
      <t>(โค้งขวาและโค้งซ้าย)</t>
    </r>
  </si>
  <si>
    <t>2.4 Asphaltic  Concrete</t>
  </si>
  <si>
    <t xml:space="preserve"> -  Para Asphaltic  Concrete  (ปูปรับระดับ)</t>
  </si>
  <si>
    <t>2.3 Tack  Coat  (ปรับระดับ)</t>
  </si>
  <si>
    <t xml:space="preserve">กม. </t>
  </si>
  <si>
    <t>ทางเชื่อม</t>
  </si>
  <si>
    <t xml:space="preserve">   6.2.32 ป้ายจราจรแบบ ระบุทิศทาง</t>
  </si>
  <si>
    <t xml:space="preserve">   6.1.5 เป้าสะท้องแสง GUARD RAIL</t>
  </si>
  <si>
    <t>ทาสีใหม่</t>
  </si>
  <si>
    <t>รวมสติกเกอร์เสา</t>
  </si>
  <si>
    <t>ประเภทงาน</t>
  </si>
  <si>
    <t>กว้าง</t>
  </si>
  <si>
    <t xml:space="preserve"> -  Para Asphaltic  Concrete  (ปูบน Prime Coat)</t>
  </si>
  <si>
    <r>
      <t xml:space="preserve">   6.2.28 </t>
    </r>
    <r>
      <rPr>
        <sz val="13.5"/>
        <rFont val="DilleniaUPC"/>
        <family val="1"/>
      </rPr>
      <t xml:space="preserve">ป้ายจราจรแบบ </t>
    </r>
    <r>
      <rPr>
        <sz val="13"/>
        <rFont val="DilleniaUPC"/>
        <family val="1"/>
      </rPr>
      <t>ต1-ต28+ต76</t>
    </r>
  </si>
  <si>
    <t>กรรมการ</t>
  </si>
  <si>
    <t xml:space="preserve">  -(ค่าดำเนินการ + ค่าเสื่อมผสมแอสฟัลติกคอนกรีต) </t>
  </si>
  <si>
    <t>ตำแหน่ง</t>
  </si>
  <si>
    <t>ประธานกรรมการ</t>
  </si>
  <si>
    <t>อ.เวียงชัย จ.เชียงราย</t>
  </si>
  <si>
    <t xml:space="preserve">   6.2.38 Guard  Rail </t>
  </si>
  <si>
    <t>แบบสรุปราคากลางงานก่อสร้างทาง สะพาน และท่อเหลี่ยม</t>
  </si>
  <si>
    <t>โครงการ ซ่อมสร้างผิวทางพาราแอสฟัลติกคอนกรีต (โดยวิธี PAVEMENT IN-PLACE RECYCLING)</t>
  </si>
  <si>
    <t>แขวงทางหลวงชนบทเชียงราย สำนักงานทางหลวงชนบทที่ 17 (เชียงราย)</t>
  </si>
  <si>
    <t>กรมทางหลวงชนบท</t>
  </si>
  <si>
    <t>ระยะทาง 2.300  กิโลเมตร</t>
  </si>
  <si>
    <t>ลำดับที่</t>
  </si>
  <si>
    <t>ราคาทุน (บาท)</t>
  </si>
  <si>
    <t>Fn</t>
  </si>
  <si>
    <t>ราคาต่อหน่วย x Fn</t>
  </si>
  <si>
    <t>ราคากลาง</t>
  </si>
  <si>
    <t>1.1 งานขุดรื้อพื้นทางเดิมแล้วบดทับ</t>
  </si>
  <si>
    <t xml:space="preserve">1.2 หินคลุกบดอัดแน่น </t>
  </si>
  <si>
    <t>1.2 หินคลุกปรับระดับ (หลวม) หนาเฉลี่ย 10 ซม.</t>
  </si>
  <si>
    <t>1.3 งาน Pavement In - Place Recycling</t>
  </si>
  <si>
    <t>งานผิวทาง AC</t>
  </si>
  <si>
    <t xml:space="preserve">2.1 Prime  Coat </t>
  </si>
  <si>
    <t>2.2 Tack Coat</t>
  </si>
  <si>
    <t>2.3 Tack Coat (ปรับระดับ)</t>
  </si>
  <si>
    <t>2.4 Asphaltic Concrete</t>
  </si>
  <si>
    <t xml:space="preserve"> - Para Asphaltic  Concrete  (ปูบน Tack  Coat)</t>
  </si>
  <si>
    <t xml:space="preserve"> - Para Asphaltic  Concrete  (ปูปรับระดับ)</t>
  </si>
  <si>
    <t xml:space="preserve">งานผิวไหล่ทาง </t>
  </si>
  <si>
    <t>3.1 Prime Coat</t>
  </si>
  <si>
    <t>3.2 Tack Coat</t>
  </si>
  <si>
    <t>3.3 Asphaltic Concrete</t>
  </si>
  <si>
    <t xml:space="preserve"> - Para Asphaltic  Concrete  (ปูบน Prime  Coat)</t>
  </si>
  <si>
    <t xml:space="preserve"> - Asphaltic Concrete (ปูบน Tack Coat)</t>
  </si>
  <si>
    <t xml:space="preserve"> - Para Asphaltic  Concrete  (ปูบน Prime Coat)</t>
  </si>
  <si>
    <t xml:space="preserve">งานตีเส้นจราจร </t>
  </si>
  <si>
    <t>4.1 สีเทอร์โมพลาสติก</t>
  </si>
  <si>
    <t>4.2 Rumble Strips (6 ชุด)</t>
  </si>
  <si>
    <t>4.3 ทางม้าลาย</t>
  </si>
  <si>
    <t>5.1 งานปรับปรุง</t>
  </si>
  <si>
    <t xml:space="preserve">    5.1.1 หลักกิโลเมตร</t>
  </si>
  <si>
    <t xml:space="preserve">    5.1.2 ปรับปรุงสะพาน</t>
  </si>
  <si>
    <t xml:space="preserve">    5.1.3 GUARD  RAIL</t>
  </si>
  <si>
    <t xml:space="preserve">    5.1.4 เป้าสะท้อนแสง GUARD  RAIL</t>
  </si>
  <si>
    <t>5.2 งานติดตั้ง</t>
  </si>
  <si>
    <t xml:space="preserve">    5.2.1 ป้ายกำหนดน้ำหนักบรรทุก</t>
  </si>
  <si>
    <t xml:space="preserve">    5.2.2 ป้ายจราจรแบบ บ1</t>
  </si>
  <si>
    <t xml:space="preserve">    5.2.3 ป้ายจราจรแบบ ต1-ต27,ต31-ต56,ต58-ต60,ต75</t>
  </si>
  <si>
    <t xml:space="preserve">    5.2.4 ป้ายจราจรแบบ ต77</t>
  </si>
  <si>
    <t xml:space="preserve">    5.2.5 ป้ายจราจรแบบ น1</t>
  </si>
  <si>
    <t xml:space="preserve">    5.2.6 ป้ายจราจรแบบ น2 (1 แผ่นป้าย)</t>
  </si>
  <si>
    <t xml:space="preserve">    5.2.7 ป้ายจราจรแบบ น2 (2 แผ่นป้าย)</t>
  </si>
  <si>
    <t xml:space="preserve">    5.2.8 ป้ายจราจรแบบ น2 (3 แผ่นป้าย)</t>
  </si>
  <si>
    <t xml:space="preserve">    5.2.9 ป้ายจราจรแบบ น5</t>
  </si>
  <si>
    <t xml:space="preserve">    5.2.10 ป้ายเตือนแนวทาง (โค้งขวาโค้งซ้าย)</t>
  </si>
  <si>
    <t xml:space="preserve">    5.2.11 หลักนำโค้ง คสล.</t>
  </si>
  <si>
    <t xml:space="preserve">    5.2.12 GUARD  RAIL</t>
  </si>
  <si>
    <t xml:space="preserve">    5.2.13 ติดตั้งปุ่มสะท้อนแสง (2 หน้า)</t>
  </si>
  <si>
    <t xml:space="preserve">    5.2.14 ติดตั้งสัญญาณไฟกระพริบ (ขนาด 300 มม).</t>
  </si>
  <si>
    <t xml:space="preserve">    5.2.14 ป้ายจราจรแบบ ต1-ต28+ต76</t>
  </si>
  <si>
    <t>งานอาคารระบายน้ำ</t>
  </si>
  <si>
    <t>6.1 งานท่อลอดกลม ค.ส.ล. ขนาด Dia. 0.60 ม.</t>
  </si>
  <si>
    <t>6.2 รางระบายน้ำ ค.ส.ล. V-50</t>
  </si>
  <si>
    <t>รวมค่างานต้นทุนงานทาง</t>
  </si>
  <si>
    <t>TOTAL</t>
  </si>
  <si>
    <t>ผลรวมค่างานต้นทุนงานก่อสร้างทาง</t>
  </si>
  <si>
    <t>ผลรวมค่างานต้นทุนงานก่อสร้างสะพานและท่อเหลี่ยม</t>
  </si>
  <si>
    <t>ผลรวมค่าใช้จ่ายพิเศษตามข้อกำหนดและค่าใช้จ่ายอื่นๆ</t>
  </si>
  <si>
    <t>ค่า Factor F งานก่อสร้างทาง</t>
  </si>
  <si>
    <t>ค่า Factor F งานก่อสร้างสะพานและท่อเหลี่ยม</t>
  </si>
  <si>
    <t>ค่า Factor F งานค่าใช้จ่ายพิเศษตามข้อกำหนดฯ</t>
  </si>
  <si>
    <t xml:space="preserve">ค่า Factor F งานก่อสร้างทางซึ่งรวมค่าใช้จ่ายพิเศษตามข้อกำหนดฯ (Factor FN) =  </t>
  </si>
  <si>
    <t>ค่า Factor F งานก่อสร้างสะพานและท่อเหลี่ยมซึ่งรวมค่าใช้จ่ายพิเศษตามข้อกำหนดฯ (Factor FN)</t>
  </si>
  <si>
    <t>ลงชื่อ.................................................................ประธานกรรมการกำหนดราคากลาง</t>
  </si>
  <si>
    <t xml:space="preserve">                   (นายธีระพงษ์  มีศรี)</t>
  </si>
  <si>
    <t xml:space="preserve">                 วิศวกรโยธาชำนาญการ</t>
  </si>
  <si>
    <t>ลงชื่อ................................................................กรรมการ</t>
  </si>
  <si>
    <t>ลงชื่อ......................................................................กรรมการ</t>
  </si>
  <si>
    <t xml:space="preserve">           (นายเศรษฐพงศ์  สุวรรณพรม)</t>
  </si>
  <si>
    <t xml:space="preserve">               (นายสมพงษ์  ราชนาคำ)</t>
  </si>
  <si>
    <t xml:space="preserve">              นายช่างโยธาชำนาญงาน</t>
  </si>
  <si>
    <t xml:space="preserve">                นายช่างโยธาปฏิบัติงาน</t>
  </si>
  <si>
    <t>สายทาง ชร.4013 แยกทางหลวงหมายเลข 1173 - บ้านป่ายางมน(ฮ่องฮี) อ.เวียงเชียงรุ้ง,เวียงชัย,เมือง  จ.เชียงราย</t>
  </si>
  <si>
    <r>
      <t xml:space="preserve">   6.2.29 </t>
    </r>
    <r>
      <rPr>
        <sz val="13.5"/>
        <rFont val="DilleniaUPC"/>
        <family val="1"/>
      </rPr>
      <t>ป้ายจราจรแบบ  เตือนแนวทาง(โค้งขวาและโค้งซ้าย)</t>
    </r>
  </si>
  <si>
    <t>ปริมาณงาน</t>
  </si>
  <si>
    <t>ลำดับ</t>
  </si>
  <si>
    <t>กม.ที่</t>
  </si>
  <si>
    <t>ถึง</t>
  </si>
  <si>
    <t>ความยาว</t>
  </si>
  <si>
    <t>ความกว้าง</t>
  </si>
  <si>
    <t>รวมปริมางาน</t>
  </si>
  <si>
    <t>-</t>
  </si>
  <si>
    <t>คสล.เดิม</t>
  </si>
  <si>
    <t>สะพานเดิม</t>
  </si>
  <si>
    <t>ขยายผิวทางโค้ง</t>
  </si>
  <si>
    <t xml:space="preserve">ผิวทางและไหล่ทาง </t>
  </si>
  <si>
    <t xml:space="preserve">รวมผิวทางและไหล่ทาง </t>
  </si>
  <si>
    <t>ทางเชื่อม ขวาทาง</t>
  </si>
  <si>
    <t>ทางเชื่อม ซ้ายทาง</t>
  </si>
  <si>
    <t>งานสีตีเส้น จราจร</t>
  </si>
  <si>
    <t>1 เว้น 3 (100 ม. คิดได้ 25 ปะ)</t>
  </si>
  <si>
    <t>3 เว้น 9 (100 ม. คิดได้ 9 ปะ)</t>
  </si>
  <si>
    <t>เส้นขอบข้าง ซ้ายทาง</t>
  </si>
  <si>
    <t>เส้นขอบข้าง ขวาทาง</t>
  </si>
  <si>
    <t xml:space="preserve">เส้น 3 เว้น 9  แบ่งจราจร </t>
  </si>
  <si>
    <t>สรุปปริมาณป้ายจราจร/หลักนำโค้ง/หลัก กม./ Guard Rail / Timber Barricade</t>
  </si>
  <si>
    <t>แบบป้ายจราจร</t>
  </si>
  <si>
    <t>ติดตั้งด้าน LT /RT</t>
  </si>
  <si>
    <t>น2</t>
  </si>
  <si>
    <t>บ2</t>
  </si>
  <si>
    <t>บ3-บ36,</t>
  </si>
  <si>
    <t>บ37-</t>
  </si>
  <si>
    <t>ต1-ต27</t>
  </si>
  <si>
    <t>ต31-ต60,</t>
  </si>
  <si>
    <t>ต77</t>
  </si>
  <si>
    <t>ต63+</t>
  </si>
  <si>
    <t>ต64,</t>
  </si>
  <si>
    <t>ต65-ต68,</t>
  </si>
  <si>
    <t>น1</t>
  </si>
  <si>
    <t>น3</t>
  </si>
  <si>
    <t>น4</t>
  </si>
  <si>
    <t>น5</t>
  </si>
  <si>
    <t>น6-</t>
  </si>
  <si>
    <t>แจ้ง</t>
  </si>
  <si>
    <t>โค้งขวา-ซ้าย</t>
  </si>
  <si>
    <t>หลักนำโค้ง(ปรับปรุง)</t>
  </si>
  <si>
    <t>Guard</t>
  </si>
  <si>
    <t>Timber</t>
  </si>
  <si>
    <t>(2ป้าย)</t>
  </si>
  <si>
    <t>บ55</t>
  </si>
  <si>
    <t>บ57</t>
  </si>
  <si>
    <t>ต66</t>
  </si>
  <si>
    <t>ต67</t>
  </si>
  <si>
    <t>ต70</t>
  </si>
  <si>
    <t>(1ป้าย)</t>
  </si>
  <si>
    <t>(3ป้าย)</t>
  </si>
  <si>
    <t>น17</t>
  </si>
  <si>
    <t>ข่าว</t>
  </si>
  <si>
    <t>นำโค้ง</t>
  </si>
  <si>
    <t>Rail</t>
  </si>
  <si>
    <t>Barricade</t>
  </si>
  <si>
    <t>ต - 25</t>
  </si>
  <si>
    <t>LT</t>
  </si>
  <si>
    <t>ต - 2</t>
  </si>
  <si>
    <t>ป้ายเตือนแนวโค้ง</t>
  </si>
  <si>
    <t>RT</t>
  </si>
  <si>
    <t>ต - 1</t>
  </si>
  <si>
    <t>น - 1</t>
  </si>
  <si>
    <t>น - 2</t>
  </si>
  <si>
    <t>ต -77</t>
  </si>
  <si>
    <t>LT,RT</t>
  </si>
  <si>
    <t>หลักนำโค้ง</t>
  </si>
  <si>
    <t>ต - 10</t>
  </si>
  <si>
    <t>ต -25</t>
  </si>
  <si>
    <t xml:space="preserve"> ต - 9</t>
  </si>
  <si>
    <t>บ - 1</t>
  </si>
  <si>
    <t>ต -33</t>
  </si>
  <si>
    <t xml:space="preserve"> ต - 25</t>
  </si>
  <si>
    <t>ต -11</t>
  </si>
  <si>
    <t>GL.</t>
  </si>
  <si>
    <t>น - 5</t>
  </si>
  <si>
    <t>หนาเฉลี่ย 5ซม.</t>
  </si>
  <si>
    <t>งานซ่อมสร้างผิวทางแอสฟัลติกคอนกรีต(โดยวิธี Pavement In-Place Recycling)</t>
  </si>
  <si>
    <t>สาย ชร.4007 แยกทางหลวงหมายเลข 1129 - บ้านแซว</t>
  </si>
  <si>
    <t>งาน Pavement In-Place Recycling</t>
  </si>
  <si>
    <t>เส้นทึบ แบ่งจราจร(เส้นกลางสีเหลือง)</t>
  </si>
  <si>
    <t xml:space="preserve">เส้น 1 เว้น 3  แบ่งจราจร </t>
  </si>
  <si>
    <t xml:space="preserve">           กม.         </t>
  </si>
  <si>
    <t xml:space="preserve">2.2 Tack  Coat รวมทางเชื่อม </t>
  </si>
  <si>
    <t xml:space="preserve"> -  Asphaltic  Concrete  (ปูบน Tack  Coat) รวมทางเชื่อม</t>
  </si>
  <si>
    <t>นายเลิศชัย  กาบปินะ</t>
  </si>
  <si>
    <t>นายช่างโยธาอาวุโส</t>
  </si>
  <si>
    <t>รายงานความเข้ากันได้สำหรับ งานเสริมผิว AC. บ้านสันป่าสัก 0.460 กม. หนาเฉลี่ย 5 ซม. คำนวณวันที่27พฤศจิกายน2560.xls</t>
  </si>
  <si>
    <t>ทำงานบน 27/11/2017 15:28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</si>
  <si>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</si>
  <si>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การสูญเสียหน้าที่การใช้งานที่สำคัญ</t>
  </si>
  <si>
    <t>จำนวนที่เกิดขึ้น</t>
  </si>
  <si>
    <t>มีบางสูตรมีระดับการซ้อนมากกว่าที่ได้รับการสนับสนุนโดยรูปแบบแฟ้มที่เลือก สูตรที่มีมากกว่าเจ็ดระดับการซ้อนจะไม่ถูกบันทึกและจะถูกแปลงเป็นข้อผิดพลาด #VALUE!</t>
  </si>
  <si>
    <t>'S2'!C5:C205</t>
  </si>
  <si>
    <t>'S2'!E5:E205</t>
  </si>
  <si>
    <t>'S2'!BR5:BS7</t>
  </si>
  <si>
    <t>'S2'!BR9:BS10</t>
  </si>
  <si>
    <t>'S2'!BR12:BS16</t>
  </si>
  <si>
    <t>'S2'!BR19:BS21</t>
  </si>
  <si>
    <t>'S2'!BR23:BS25</t>
  </si>
  <si>
    <t>'S2'!BR27:BS27</t>
  </si>
  <si>
    <t>'S2'!BR29:BS30</t>
  </si>
  <si>
    <t>'S2'!BR32:BS32</t>
  </si>
  <si>
    <t>'S2'!BR34:BS35</t>
  </si>
  <si>
    <t>ความไม่เข้ากันที่ไม่ร้ายแรง</t>
  </si>
  <si>
    <t>มีบางสูตรในสมุดงานนี้ถูกเชื่อมโยงไปยังสมุดงานอื่นที่ปิดอยู่ เมื่อสูตรเหล่านี้ถูกคำนวณใหม่ใน Excel รุ่นก่อนหน้าโดยไม่เปิดสมุดงานที่เชื่อมโยง อักขระที่เกินขีดจำกัด 255 อักขระจะไม่สามารถถูกส่งกลับได้</t>
  </si>
  <si>
    <t>'ปริมาณงาน1'!B10</t>
  </si>
  <si>
    <t>'ปริมาณงาน1'!B19</t>
  </si>
  <si>
    <t>'ปริมาณงาน1'!B22</t>
  </si>
  <si>
    <t>'ปริมาณงาน1'!B29</t>
  </si>
  <si>
    <t>'ปริมาณงาน1'!B34</t>
  </si>
  <si>
    <t>'ปริมาณงาน1'!B37</t>
  </si>
  <si>
    <t>'ปริมาณงาน1'!B44</t>
  </si>
  <si>
    <t>'ปริมาณงาน1'!B47</t>
  </si>
  <si>
    <t>'ปริมาณงาน1'!B50</t>
  </si>
  <si>
    <t>'ปริมาณงาน1'!B56</t>
  </si>
  <si>
    <t>'ปริมาณงาน1'!B73</t>
  </si>
  <si>
    <t>'ปริมาณงาน1'!B76</t>
  </si>
  <si>
    <t>'ปริมาณงาน1'!B81</t>
  </si>
  <si>
    <t>'ปริมาณงาน1'!B84</t>
  </si>
  <si>
    <t>'ปริมาณงาน1'!B87</t>
  </si>
  <si>
    <t>215
ชื่อที่กำหนด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</si>
  <si>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</si>
  <si>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 xml:space="preserve">เจ้าของโครงการ       </t>
  </si>
  <si>
    <t xml:space="preserve">รหัสสายทาง                              </t>
  </si>
  <si>
    <t xml:space="preserve">สถานที่ตั้ง              </t>
  </si>
  <si>
    <t xml:space="preserve">ระยะทางตลอดสายทาง     </t>
  </si>
  <si>
    <t xml:space="preserve">ลักษณะสายทางเดิม       </t>
  </si>
  <si>
    <t>วันที่   20   ธันวาคม  2560</t>
  </si>
  <si>
    <t>เทศบาลตำบลเม็งราย อำเภอพญาเม็งราย จังหวัดเชียงราย</t>
  </si>
  <si>
    <t>ป้ายประชาสัมพันธ์โครงการ</t>
  </si>
  <si>
    <t xml:space="preserve">       (  นางกรพัชรา  เกิดไทสง )</t>
  </si>
  <si>
    <t xml:space="preserve">   หัวหน้าสำนักปลัด  รักษาราชการแทน</t>
  </si>
  <si>
    <t xml:space="preserve">       ปลัดเทศบาลตำบลเม็งราย</t>
  </si>
  <si>
    <t>รองนายกเทศมนตรีตำบลเม็งราย  รักษาราชการแทน</t>
  </si>
  <si>
    <t>ตามแบบแปลนและแผนที่ดาวเทียมพร้อมป้ายประชาสัมพันธ์โครงการฯจำนวน  1 ชุด</t>
  </si>
  <si>
    <t>1.2 งานเกลี่ยปรับทางเดิมแล้วบดทับ ( หินคลุก,ลูกรัง )</t>
  </si>
  <si>
    <t>บ้านเม็งราย</t>
  </si>
  <si>
    <t>หมู่ที่ 10 ต.เม็งรายอ.พญาเม็งรายจ.เชียงราย</t>
  </si>
  <si>
    <t xml:space="preserve">ประเภทงาน            </t>
  </si>
  <si>
    <r>
      <t>ฝนตกชุก 1*</t>
    </r>
    <r>
      <rPr>
        <sz val="12"/>
        <rFont val="DilleniaUPC"/>
        <family val="1"/>
      </rPr>
      <t xml:space="preserve">    = จันทบุรี  ,ชุมพร ,เชียงราย ,ตรัง ,นครพนม ,นครศรีธรรมราช ,ปราจีนบุรี ,ปัตตานี ,พัทลุง ,สงขลา ,สตูล ,สุราษฎร์ธานี ,หนองคาย</t>
    </r>
  </si>
  <si>
    <r>
      <t>ฝนตกชุก 2**</t>
    </r>
    <r>
      <rPr>
        <sz val="12"/>
        <rFont val="DilleniaUPC"/>
        <family val="1"/>
      </rPr>
      <t xml:space="preserve">   = ตราด ,นราธิวาส ,พังงา ,ภูเก็ต ,ยะลา ,ระนอง</t>
    </r>
  </si>
  <si>
    <r>
      <t>6. งานพื้นทาง</t>
    </r>
    <r>
      <rPr>
        <sz val="12"/>
        <color indexed="10"/>
        <rFont val="DilleniaUPC"/>
        <family val="1"/>
      </rPr>
      <t xml:space="preserve"> ( หินคลุกปรับระดับ )</t>
    </r>
  </si>
  <si>
    <t>ปรับปรุงถนนหินคลุกสู่พื้นที่การเกษตร บ้านเม็งราย หมู่ที่ 10</t>
  </si>
  <si>
    <t>1.10 หินคลุก C ปรับระดับ (หลวม)</t>
  </si>
  <si>
    <t xml:space="preserve">จุดที่ 1  แยกบ้านเม็งรายเชื่อมบ้านสันเชียงใหม่ กว้างเฉลี่ย 6.00 เมตร ยาวตลอด 1,450 เมตร </t>
  </si>
  <si>
    <t xml:space="preserve">หรือโดยปฏิบัติงานถากถางคันทางเดิมพื้นที่ไม่น้อยกว่า 8,520 ตารางเมตร </t>
  </si>
  <si>
    <t>1+420</t>
  </si>
  <si>
    <t xml:space="preserve">หินคลุก C     </t>
  </si>
  <si>
    <t>คิดเป็นราคากลางทั้งสิ้นเพียง</t>
  </si>
  <si>
    <t xml:space="preserve">สภาพปรับปรุง โดยปฏิบัติงานถากถางคันทางเดิมแล้วถมหินคลุกบดทับ กว้างเฉลี่ย 5.00เมตร ยาว 650 เมตร หนาเฉลี่ย 0.07 เมตร </t>
  </si>
  <si>
    <t>สรุปราคากลางค่าบำรุงรักษาทาง</t>
  </si>
  <si>
    <t>รายละเอียดราคากลาง</t>
  </si>
  <si>
    <t>บันทึกข้อความ</t>
  </si>
  <si>
    <t>ส่วนราชการ</t>
  </si>
  <si>
    <t>กองช่างเทศบาลตำบลเม็งราย</t>
  </si>
  <si>
    <t>ที่  ชร 56403/  -</t>
  </si>
  <si>
    <t>วันที่</t>
  </si>
  <si>
    <t>เรื่อง</t>
  </si>
  <si>
    <t>รายงานการประมาณราคา</t>
  </si>
  <si>
    <t xml:space="preserve"> ตำบลเม็งราย  อำเภอพญาเม็งราย  จังหวัดเชียงราย</t>
  </si>
  <si>
    <t>เรียน</t>
  </si>
  <si>
    <t xml:space="preserve">นายกเทศมนตรีตำบลเม็งราย </t>
  </si>
  <si>
    <t>พร้อมนี้กองช่างเทศบาลตำบลเม็งราย  ขอรายงานการประมาณราคา เพื่อขอใช้จ่ายเงินสะสมต่อสภาเทศบาลนั้น</t>
  </si>
  <si>
    <t>บัดนี้ข้าฯได้สำรวจ จัดทำราคา</t>
  </si>
  <si>
    <t>จึงเรียนมาเพื่อโปรดทราบและพิจารณาดำเนินการ</t>
  </si>
  <si>
    <t>(ลงชื่อ)                                         รายงาน</t>
  </si>
  <si>
    <t>( นายฉัตรไชย  ศิริบาง )</t>
  </si>
  <si>
    <t>ผู้อำนวยการกองช่าง</t>
  </si>
  <si>
    <t xml:space="preserve"> -   ทราบ</t>
  </si>
  <si>
    <t>(ลงชื่อ)                                เห็นชอบ</t>
  </si>
  <si>
    <t xml:space="preserve"> - ชอบ / พิจารณาสั่งการ......................................................</t>
  </si>
  <si>
    <t xml:space="preserve">              ( นางสาวกันยา  ธรรมศิริ )</t>
  </si>
  <si>
    <t xml:space="preserve">            นายกเทศมนตรีตำบลเม็งราย</t>
  </si>
  <si>
    <t>พิจารณาการกำหนดราคากลาง</t>
  </si>
  <si>
    <t xml:space="preserve"> </t>
  </si>
  <si>
    <t>นายกเทศมนตรีตำบลเม็งราย</t>
  </si>
  <si>
    <t>ตามคำสั่งเทศบาลตำบลเม็งรายที่</t>
  </si>
  <si>
    <t xml:space="preserve">     /2561</t>
  </si>
  <si>
    <t>จะดำเนินการโครงการ</t>
  </si>
  <si>
    <t>ทางคณะกรรมการกำหนดราคากลาง  ได้ทำการพิจารณา เพื่อกำหนดราคากลาง  ตามราคาพาณิชย์จังหวัด</t>
  </si>
  <si>
    <t>และราคาที่ไม่มีตามราคาพาณิชย์จังหวัด  โดยการสำรวจ  ราคาจากท้องถิ่น   เป็นที่เรียบร้อยแล้ว</t>
  </si>
  <si>
    <t>จึงเรียนมาเพื่อโปรดทราบ</t>
  </si>
  <si>
    <t>(ลงชื่อ)</t>
  </si>
  <si>
    <t>( นายเลิศชัย  กาบปินะ )</t>
  </si>
  <si>
    <t xml:space="preserve">           นายช่างโยธาอาวุโส</t>
  </si>
  <si>
    <t>( นายชนะ  วงโค้ง )</t>
  </si>
  <si>
    <t xml:space="preserve">   เจ้าพนักงานการประปาชำนาญงาน</t>
  </si>
  <si>
    <t xml:space="preserve"> - ทราบ</t>
  </si>
  <si>
    <t xml:space="preserve"> - สำเนา -</t>
  </si>
  <si>
    <t>รายงานการประชุมคณะกรรมการกำหนดราคากลาง</t>
  </si>
  <si>
    <t>ณ ห้องประชุมเทศบาลตำบลเม็งราย</t>
  </si>
  <si>
    <t>ผู้มาประชุม</t>
  </si>
  <si>
    <t>ชื่อ - สกุล</t>
  </si>
  <si>
    <t>ลายมือชื่อ</t>
  </si>
  <si>
    <t>นายฉัตรไชย  ศิริบาง</t>
  </si>
  <si>
    <t>ฉัตรไชย  ศิริบาง</t>
  </si>
  <si>
    <t>เลิศชัย  กาบปินะ</t>
  </si>
  <si>
    <t xml:space="preserve"> นายชนะ  วงโค้ง</t>
  </si>
  <si>
    <t>เจ้าพนักงานการประปาชำนาญงาน</t>
  </si>
  <si>
    <t>ชนะ  วงโค้ง</t>
  </si>
  <si>
    <t xml:space="preserve"> /- เมื่อคณะกรรมการ...</t>
  </si>
  <si>
    <t>เมื่อคณะกรรมการครบองค์ประชุม</t>
  </si>
  <si>
    <t>ทำหน้าที่ประธานในที่ประชุม ได้กล่าวเปิดประชุมคณะกรรมการกำหนดราคากลาง  โครงการ</t>
  </si>
  <si>
    <t>โดยดำเนินการตามระเบียบวาระ ดังนี้</t>
  </si>
  <si>
    <t>ระเบียบวาระที่ 1 เรื่องประธานแจ้งให้ทราบ</t>
  </si>
  <si>
    <t xml:space="preserve"> /2561</t>
  </si>
  <si>
    <t>เรื่อง แต่งตั้งคณะกรรมการ</t>
  </si>
  <si>
    <t>กำหนดราคากลางลงวันที่</t>
  </si>
  <si>
    <t>คณะกรรมการฯ ประกอบด้วย</t>
  </si>
  <si>
    <t>เป็นประธานกรรมการ</t>
  </si>
  <si>
    <t>เป็นกรรมการ</t>
  </si>
  <si>
    <t>ที่ประชุม</t>
  </si>
  <si>
    <t xml:space="preserve"> - รับทราบ</t>
  </si>
  <si>
    <t>ระเบียบวาระที่ 2 เรื่องสืบเนื่องจากการประชุม</t>
  </si>
  <si>
    <t xml:space="preserve"> - ไม่มี</t>
  </si>
  <si>
    <t>ระเบียบวาระที่ 3 การพิจารณาราคา</t>
  </si>
  <si>
    <t>ประธานฯ</t>
  </si>
  <si>
    <t xml:space="preserve"> - ขอให้คณะกรรมการฯ เสนอราคา แหล่งที่มาของราคากลางงานโครงการดังกล่าว</t>
  </si>
  <si>
    <t>ฉบับปรับปรุงเดือน ตุลาคม 2558</t>
  </si>
  <si>
    <t>จากสำนักดัชนีเศรษฐกิจการค้า สำนักงานปลัดกระทรวงพาณิชย์  ราคาสินค้าเฉลี่ยวัสดุก่อสร้าง</t>
  </si>
  <si>
    <t>ตามบัญชีค่าแรงงาน/ดำเนินการสำหรับถอดแบบคำนวณราคากลางก่อสร้างฉบับปรับปรุงเดือนตุลาคม2558</t>
  </si>
  <si>
    <t xml:space="preserve"> /- ประธานฯ...</t>
  </si>
  <si>
    <t xml:space="preserve"> - เมื่อพิจารณาจากหลักเกณฑ์ดังกล่าว จึงได้สรุปราคากลาง</t>
  </si>
  <si>
    <t>เพื่อดำเนินการหาผู้ดำเนินการต่อไป</t>
  </si>
  <si>
    <t xml:space="preserve"> - คณะกรรมการท่านใดมีข้อเสนอแนะอะไรบ้าง</t>
  </si>
  <si>
    <t>ระเบียบวาระที่ 4 การพิจารณาราคากลาง</t>
  </si>
  <si>
    <t xml:space="preserve"> - เห็นชอบพิจารณากำหนดราคากลาง</t>
  </si>
  <si>
    <t xml:space="preserve">งบประมาณ </t>
  </si>
  <si>
    <t>ระเบียบวาระที่ 5 เรื่องอื่น ๆ</t>
  </si>
  <si>
    <t xml:space="preserve"> - คณะกรรมการท่านใดมีข้อเสนอแนะอีกหรือไม่</t>
  </si>
  <si>
    <t xml:space="preserve"> - เมื่อไม่มีคณะกรรมการท่านใดเสนอแนะ จึงขอปิดประชุม</t>
  </si>
  <si>
    <t>ปิดประชุมเวลา</t>
  </si>
  <si>
    <t>ผู้จดบันทึกรายงานการประชุม</t>
  </si>
  <si>
    <t>ผู้ตรวจรายงานการประชุม</t>
  </si>
  <si>
    <t>ประธานกรรมการ ฯ</t>
  </si>
  <si>
    <t>ตามแบบประมาณราคา แผนที่ดาวเทียม แบบแปลน ข้อมูลประกอบการประมาณราคาค่างานต้นทุนที่แนบมาพร้อมนี้</t>
  </si>
  <si>
    <t>เริ่มประชุมเวลา 09.00 น. นายฉัตรไชย  ศิริบาง ตำแหน่ง ผู้อำนวยการกองช่างเทศบาล</t>
  </si>
  <si>
    <t>ตามคำสั่งเทศบาลตำบลเม็งรายเลขที่</t>
  </si>
  <si>
    <t xml:space="preserve"> - จากหลักเกณฑ์การคำนวณราคางานก่อสร้างทาง</t>
  </si>
  <si>
    <t>(ราคาเงินสด ไม่รวมภาษีมูลค่าเพิ่ม ไม่รวมค่าขนส่ง) ของจังหวัดเชียงรายเดือนมีนาคม 2561</t>
  </si>
  <si>
    <t xml:space="preserve"> - 09.30 น.</t>
  </si>
  <si>
    <t>(                                                                             )</t>
  </si>
  <si>
    <t>(ลงชื่อ)                                                        ผู้เสนอราคา</t>
  </si>
  <si>
    <t xml:space="preserve">          (........................................................................)</t>
  </si>
  <si>
    <t>ประทับตราถ้ามี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</si>
</sst>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.0000"/>
    <numFmt numFmtId="189" formatCode="0.000"/>
    <numFmt numFmtId="190" formatCode="_-* #,##0.0000_-;\-* #,##0.0000_-;_-* &quot;-&quot;????_-;_-@_-"/>
    <numFmt numFmtId="191" formatCode="#,##0.000"/>
    <numFmt numFmtId="192" formatCode="#,##0.0000"/>
    <numFmt numFmtId="193" formatCode="0.0"/>
    <numFmt numFmtId="194" formatCode="#,##0.00_ ;\-#,##0.00\ "/>
    <numFmt numFmtId="195" formatCode="#,##0.0000_);\(#,##0.0000\)"/>
    <numFmt numFmtId="196" formatCode="0.0%"/>
    <numFmt numFmtId="197" formatCode="_(* #,##0.00_);_(* \(#,##0.00\);_(* &quot; &quot;??_);_(@_)"/>
    <numFmt numFmtId="198" formatCode="#,##0.000;\-#,##0.000"/>
    <numFmt numFmtId="199" formatCode="#,##0.000_);\(#,##0.000\)"/>
    <numFmt numFmtId="200" formatCode="_-* #,##0_-;\-* #,##0_-;_-* &quot;-&quot;??_-;_-@_-"/>
    <numFmt numFmtId="201" formatCode="0.00000000"/>
    <numFmt numFmtId="202" formatCode="_-* #,##0.00_-;\-* #,##0.00_-;_-* &quot;-&quot;_-;_-@_-"/>
    <numFmt numFmtId="203" formatCode="0\+000"/>
    <numFmt numFmtId="204" formatCode="_-* #,##0.0000_-;\-* #,##0.0000_-;_-* &quot;-&quot;??_-;_-@_-"/>
    <numFmt numFmtId="205" formatCode="0.0000;[Red]0.0000"/>
    <numFmt numFmtId="206" formatCode="00\+000"/>
    <numFmt numFmtId="207" formatCode="General_)"/>
    <numFmt numFmtId="208" formatCode="#,##0.000000&quot; &quot;"/>
    <numFmt numFmtId="209" formatCode="dd\-mm\-yy"/>
    <numFmt numFmtId="210" formatCode="#,###&quot;   &quot;"/>
    <numFmt numFmtId="211" formatCode="&quot;฿&quot;\t#,##0_);\(&quot;฿&quot;\t#,##0\)"/>
    <numFmt numFmtId="212" formatCode="\t0.00E+00"/>
    <numFmt numFmtId="213" formatCode="#,##0.0_);\(#,##0.0\)"/>
    <numFmt numFmtId="214" formatCode="_(&quot;$&quot;* #,##0.000_);_(&quot;$&quot;* \(#,##0.000\);_(&quot;$&quot;* &quot;-&quot;??_);_(@_)"/>
    <numFmt numFmtId="215" formatCode="0.0&quot;  &quot;"/>
    <numFmt numFmtId="216" formatCode="&quot;ฃ&quot;#,##0;[Red]\-&quot;ฃ&quot;#,##0"/>
    <numFmt numFmtId="217" formatCode="dd\-mmm\-yy_)"/>
    <numFmt numFmtId="218" formatCode="#."/>
    <numFmt numFmtId="219" formatCode="_-* #,##0.00000_-;\-* #,##0.00000_-;_-* &quot;-&quot;?????_-;_-@_-"/>
    <numFmt numFmtId="220" formatCode="m/d/yy\ hh:mm"/>
    <numFmt numFmtId="221" formatCode="_(&quot;$&quot;* #,##0.0000_);_(&quot;$&quot;* \(#,##0.0000\);_(&quot;$&quot;* &quot;-&quot;??_);_(@_)"/>
    <numFmt numFmtId="222" formatCode="#\+##0"/>
    <numFmt numFmtId="223" formatCode="_-* #,##0.00_-;\-* #,##0.00_-;_-* &quot;-&quot;????_-;_-@_-"/>
  </numFmts>
  <fonts count="136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.5"/>
      <name val="DilleniaUPC"/>
      <family val="1"/>
    </font>
    <font>
      <sz val="10"/>
      <name val="Courier"/>
      <family val="3"/>
    </font>
    <font>
      <sz val="12"/>
      <name val="DilleniaUPC"/>
      <family val="1"/>
    </font>
    <font>
      <u val="single"/>
      <sz val="12"/>
      <name val="DilleniaUPC"/>
      <family val="1"/>
    </font>
    <font>
      <sz val="12"/>
      <color indexed="12"/>
      <name val="DilleniaUPC"/>
      <family val="1"/>
    </font>
    <font>
      <sz val="12"/>
      <name val="Courier"/>
      <family val="3"/>
    </font>
    <font>
      <b/>
      <sz val="14"/>
      <name val="DilleniaUPC"/>
      <family val="1"/>
    </font>
    <font>
      <b/>
      <sz val="13.5"/>
      <name val="DilleniaUPC"/>
      <family val="1"/>
    </font>
    <font>
      <sz val="13"/>
      <name val="DilleniaUPC"/>
      <family val="1"/>
    </font>
    <font>
      <sz val="13.5"/>
      <color indexed="8"/>
      <name val="DilleniaUPC"/>
      <family val="1"/>
    </font>
    <font>
      <sz val="14"/>
      <name val="DilleniaUPC"/>
      <family val="1"/>
    </font>
    <font>
      <u val="single"/>
      <sz val="14"/>
      <name val="DilleniaUPC"/>
      <family val="1"/>
    </font>
    <font>
      <sz val="12"/>
      <name val="Angsana New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3.5"/>
      <color indexed="10"/>
      <name val="DilleniaUPC"/>
      <family val="1"/>
    </font>
    <font>
      <b/>
      <sz val="13.5"/>
      <color indexed="52"/>
      <name val="DilleniaUPC"/>
      <family val="1"/>
    </font>
    <font>
      <b/>
      <sz val="14"/>
      <color indexed="10"/>
      <name val="DilleniaUPC"/>
      <family val="1"/>
    </font>
    <font>
      <sz val="13.5"/>
      <color indexed="10"/>
      <name val="DilleniaUPC"/>
      <family val="1"/>
    </font>
    <font>
      <sz val="14"/>
      <color indexed="10"/>
      <name val="DilleniaUPC"/>
      <family val="1"/>
    </font>
    <font>
      <sz val="12"/>
      <name val="Cordia New"/>
      <family val="2"/>
    </font>
    <font>
      <sz val="12"/>
      <color indexed="10"/>
      <name val="DilleniaUPC"/>
      <family val="1"/>
    </font>
    <font>
      <sz val="12"/>
      <color indexed="60"/>
      <name val="DilleniaUPC"/>
      <family val="1"/>
    </font>
    <font>
      <sz val="11"/>
      <name val="DilleniaUPC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IT๙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SV Rojchana"/>
      <family val="0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sz val="11"/>
      <color indexed="9"/>
      <name val="Tahoma"/>
      <family val="2"/>
    </font>
    <font>
      <b/>
      <i/>
      <sz val="24"/>
      <color indexed="49"/>
      <name val="Arial Narrow"/>
      <family val="2"/>
    </font>
    <font>
      <sz val="11"/>
      <color indexed="20"/>
      <name val="Tahoma"/>
      <family val="2"/>
    </font>
    <font>
      <sz val="12"/>
      <name val="Times New Roman"/>
      <family val="1"/>
    </font>
    <font>
      <sz val="12"/>
      <name val="????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2"/>
      <name val="EucrosiaUPC"/>
      <family val="1"/>
    </font>
    <font>
      <sz val="1"/>
      <color indexed="16"/>
      <name val="Courier"/>
      <family val="3"/>
    </font>
    <font>
      <sz val="10"/>
      <color indexed="8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sz val="11"/>
      <color indexed="63"/>
      <name val="Tahoma"/>
      <family val="2"/>
    </font>
    <font>
      <b/>
      <i/>
      <sz val="18"/>
      <color indexed="28"/>
      <name val="AngsanaUPC"/>
      <family val="1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2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Cordia New"/>
      <family val="2"/>
    </font>
    <font>
      <sz val="16"/>
      <name val="Cordia New"/>
      <family val="2"/>
    </font>
    <font>
      <sz val="16"/>
      <color indexed="9"/>
      <name val="DilleniaUPC"/>
      <family val="1"/>
    </font>
    <font>
      <sz val="14"/>
      <name val="CordiaUPC"/>
      <family val="2"/>
    </font>
    <font>
      <sz val="16"/>
      <name val="TH SarabunIT๙"/>
      <family val="2"/>
    </font>
    <font>
      <sz val="18"/>
      <name val="TH SarabunIT๙"/>
      <family val="2"/>
    </font>
    <font>
      <sz val="15"/>
      <name val="Angsana New"/>
      <family val="1"/>
    </font>
    <font>
      <sz val="16"/>
      <color indexed="8"/>
      <name val="AngsanaUPC"/>
      <family val="2"/>
    </font>
    <font>
      <u val="single"/>
      <sz val="14"/>
      <color indexed="12"/>
      <name val="Cordia New"/>
      <family val="2"/>
    </font>
    <font>
      <sz val="12"/>
      <color indexed="8"/>
      <name val="DilleniaUPC"/>
      <family val="1"/>
    </font>
    <font>
      <sz val="12"/>
      <color indexed="9"/>
      <name val="DilleniaUPC"/>
      <family val="1"/>
    </font>
    <font>
      <sz val="14"/>
      <color indexed="10"/>
      <name val="AngsanaUPC"/>
      <family val="1"/>
    </font>
    <font>
      <sz val="12"/>
      <color indexed="8"/>
      <name val="TH SarabunPSK"/>
      <family val="2"/>
    </font>
    <font>
      <sz val="11"/>
      <color indexed="8"/>
      <name val="TH SarabunIT๙"/>
      <family val="2"/>
    </font>
    <font>
      <u val="single"/>
      <sz val="11"/>
      <color indexed="8"/>
      <name val="TH SarabunIT๙"/>
      <family val="2"/>
    </font>
    <font>
      <sz val="16"/>
      <color indexed="8"/>
      <name val="Cordia New"/>
      <family val="2"/>
    </font>
    <font>
      <sz val="14"/>
      <color indexed="9"/>
      <name val="DilleniaUPC"/>
      <family val="1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sz val="14"/>
      <color indexed="8"/>
      <name val="Cordia New"/>
      <family val="2"/>
    </font>
    <font>
      <u val="single"/>
      <sz val="12"/>
      <color indexed="8"/>
      <name val="DilleniaUPC"/>
      <family val="1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AngsanaUPC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DilleniaUPC"/>
      <family val="1"/>
    </font>
    <font>
      <sz val="12"/>
      <color theme="0"/>
      <name val="DilleniaUPC"/>
      <family val="1"/>
    </font>
    <font>
      <sz val="14"/>
      <color rgb="FFFF0000"/>
      <name val="AngsanaUPC"/>
      <family val="1"/>
    </font>
    <font>
      <sz val="12"/>
      <color theme="1"/>
      <name val="TH SarabunPSK"/>
      <family val="2"/>
    </font>
    <font>
      <sz val="11"/>
      <color theme="1"/>
      <name val="TH SarabunIT๙"/>
      <family val="2"/>
    </font>
    <font>
      <u val="single"/>
      <sz val="11"/>
      <color theme="1"/>
      <name val="TH SarabunIT๙"/>
      <family val="2"/>
    </font>
    <font>
      <sz val="13.5"/>
      <color rgb="FFFF0000"/>
      <name val="DilleniaUPC"/>
      <family val="1"/>
    </font>
    <font>
      <b/>
      <sz val="13.5"/>
      <color rgb="FFFF0000"/>
      <name val="DilleniaUPC"/>
      <family val="1"/>
    </font>
    <font>
      <sz val="16"/>
      <color theme="1"/>
      <name val="Cordia New"/>
      <family val="2"/>
    </font>
    <font>
      <sz val="14"/>
      <color theme="0"/>
      <name val="DilleniaUPC"/>
      <family val="1"/>
    </font>
    <font>
      <sz val="16"/>
      <color theme="1"/>
      <name val="DilleniaUPC"/>
      <family val="1"/>
    </font>
    <font>
      <sz val="14"/>
      <color rgb="FFFF0000"/>
      <name val="DilleniaUPC"/>
      <family val="1"/>
    </font>
    <font>
      <sz val="14"/>
      <color theme="1"/>
      <name val="DilleniaUPC"/>
      <family val="1"/>
    </font>
    <font>
      <sz val="14"/>
      <color theme="1"/>
      <name val="Cordia New"/>
      <family val="2"/>
    </font>
    <font>
      <u val="single"/>
      <sz val="12"/>
      <color theme="1"/>
      <name val="DilleniaUPC"/>
      <family val="1"/>
    </font>
    <font>
      <sz val="16"/>
      <color theme="1"/>
      <name val="TH SarabunIT๙"/>
      <family val="2"/>
    </font>
    <font>
      <b/>
      <sz val="8"/>
      <name val="Cordia New"/>
      <family val="2"/>
    </font>
  </fonts>
  <fills count="6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</fills>
  <borders count="120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hair">
        <color indexed="22"/>
      </bottom>
    </border>
    <border>
      <left style="medium"/>
      <right style="thin"/>
      <top/>
      <bottom style="hair">
        <color indexed="22"/>
      </bottom>
    </border>
    <border>
      <left style="thin"/>
      <right style="thin"/>
      <top/>
      <bottom style="hair">
        <color indexed="22"/>
      </bottom>
    </border>
    <border>
      <left style="thin"/>
      <right style="medium"/>
      <top/>
      <bottom style="hair">
        <color indexed="22"/>
      </bottom>
    </border>
    <border>
      <left/>
      <right style="medium"/>
      <top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thin"/>
      <top style="medium"/>
      <bottom style="hair">
        <color indexed="22"/>
      </bottom>
    </border>
    <border>
      <left style="thin"/>
      <right style="thin"/>
      <top style="medium"/>
      <bottom style="hair">
        <color indexed="22"/>
      </bottom>
    </border>
    <border>
      <left style="thin"/>
      <right style="medium"/>
      <top style="medium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/>
      <right style="medium"/>
      <top style="hair">
        <color indexed="22"/>
      </top>
      <bottom style="hair">
        <color indexed="22"/>
      </bottom>
    </border>
    <border>
      <left/>
      <right style="medium"/>
      <top style="hair">
        <color indexed="22"/>
      </top>
      <bottom/>
    </border>
    <border>
      <left style="medium"/>
      <right style="medium"/>
      <top style="hair">
        <color indexed="22"/>
      </top>
      <bottom/>
    </border>
    <border>
      <left style="medium"/>
      <right style="thin"/>
      <top style="hair">
        <color indexed="22"/>
      </top>
      <bottom/>
    </border>
    <border>
      <left style="thin"/>
      <right style="thin"/>
      <top style="hair">
        <color indexed="22"/>
      </top>
      <bottom/>
    </border>
    <border>
      <left style="thin"/>
      <right style="medium"/>
      <top style="hair">
        <color indexed="22"/>
      </top>
      <bottom/>
    </border>
    <border>
      <left style="medium"/>
      <right style="thin"/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 style="thin"/>
      <right style="medium"/>
      <top style="hair">
        <color indexed="22"/>
      </top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medium"/>
      <right/>
      <top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 style="medium"/>
      <top/>
      <bottom style="thin"/>
    </border>
    <border>
      <left style="medium"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double"/>
      <bottom/>
    </border>
    <border>
      <left/>
      <right/>
      <top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hair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4" fontId="41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3" fillId="0" borderId="0" applyFon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9" fontId="30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47" fillId="34" borderId="1">
      <alignment horizontal="centerContinuous" vertical="top"/>
      <protection/>
    </xf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38" borderId="0" applyNumberFormat="0" applyBorder="0" applyAlignment="0" applyProtection="0"/>
    <xf numFmtId="0" fontId="48" fillId="4" borderId="0" applyNumberFormat="0" applyBorder="0" applyAlignment="0" applyProtection="0"/>
    <xf numFmtId="0" fontId="30" fillId="0" borderId="0" applyFill="0" applyBorder="0" applyAlignment="0">
      <protection/>
    </xf>
    <xf numFmtId="213" fontId="41" fillId="0" borderId="0" applyFill="0" applyBorder="0" applyAlignment="0">
      <protection/>
    </xf>
    <xf numFmtId="0" fontId="49" fillId="0" borderId="0" applyFill="0" applyBorder="0" applyAlignment="0">
      <protection/>
    </xf>
    <xf numFmtId="0" fontId="50" fillId="0" borderId="0" applyFill="0" applyBorder="0" applyAlignment="0">
      <protection/>
    </xf>
    <xf numFmtId="0" fontId="50" fillId="0" borderId="0" applyFill="0" applyBorder="0" applyAlignment="0">
      <protection/>
    </xf>
    <xf numFmtId="214" fontId="3" fillId="0" borderId="0" applyFill="0" applyBorder="0" applyAlignment="0">
      <protection/>
    </xf>
    <xf numFmtId="215" fontId="42" fillId="0" borderId="0" applyFill="0" applyBorder="0" applyAlignment="0">
      <protection/>
    </xf>
    <xf numFmtId="213" fontId="41" fillId="0" borderId="0" applyFill="0" applyBorder="0" applyAlignment="0">
      <protection/>
    </xf>
    <xf numFmtId="0" fontId="51" fillId="34" borderId="2" applyNumberFormat="0" applyAlignment="0" applyProtection="0"/>
    <xf numFmtId="0" fontId="52" fillId="39" borderId="3" applyNumberFormat="0" applyAlignment="0" applyProtection="0"/>
    <xf numFmtId="0" fontId="30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0" fillId="0" borderId="0" applyFont="0" applyFill="0" applyBorder="0" applyAlignment="0" applyProtection="0"/>
    <xf numFmtId="216" fontId="53" fillId="0" borderId="0">
      <alignment/>
      <protection/>
    </xf>
    <xf numFmtId="43" fontId="0" fillId="0" borderId="0" applyFont="0" applyFill="0" applyBorder="0" applyAlignment="0" applyProtection="0"/>
    <xf numFmtId="0" fontId="47" fillId="34" borderId="1">
      <alignment horizontal="centerContinuous" vertical="top"/>
      <protection/>
    </xf>
    <xf numFmtId="42" fontId="0" fillId="0" borderId="0" applyFont="0" applyFill="0" applyBorder="0" applyAlignment="0" applyProtection="0"/>
    <xf numFmtId="21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217" fontId="3" fillId="0" borderId="0">
      <alignment/>
      <protection/>
    </xf>
    <xf numFmtId="218" fontId="54" fillId="0" borderId="0">
      <alignment/>
      <protection locked="0"/>
    </xf>
    <xf numFmtId="14" fontId="55" fillId="0" borderId="0" applyFill="0" applyBorder="0" applyAlignment="0">
      <protection/>
    </xf>
    <xf numFmtId="15" fontId="2" fillId="6" borderId="0">
      <alignment horizontal="centerContinuous"/>
      <protection/>
    </xf>
    <xf numFmtId="196" fontId="3" fillId="0" borderId="0">
      <alignment/>
      <protection/>
    </xf>
    <xf numFmtId="214" fontId="3" fillId="0" borderId="0" applyFill="0" applyBorder="0" applyAlignment="0">
      <protection/>
    </xf>
    <xf numFmtId="213" fontId="41" fillId="0" borderId="0" applyFill="0" applyBorder="0" applyAlignment="0">
      <protection/>
    </xf>
    <xf numFmtId="214" fontId="3" fillId="0" borderId="0" applyFill="0" applyBorder="0" applyAlignment="0">
      <protection/>
    </xf>
    <xf numFmtId="215" fontId="42" fillId="0" borderId="0" applyFill="0" applyBorder="0" applyAlignment="0">
      <protection/>
    </xf>
    <xf numFmtId="213" fontId="41" fillId="0" borderId="0" applyFill="0" applyBorder="0" applyAlignment="0">
      <protection/>
    </xf>
    <xf numFmtId="0" fontId="56" fillId="0" borderId="0" applyNumberFormat="0" applyFill="0" applyBorder="0" applyAlignment="0" applyProtection="0"/>
    <xf numFmtId="218" fontId="54" fillId="0" borderId="0">
      <alignment/>
      <protection locked="0"/>
    </xf>
    <xf numFmtId="0" fontId="57" fillId="2" borderId="0" applyNumberFormat="0" applyBorder="0" applyAlignment="0" applyProtection="0"/>
    <xf numFmtId="38" fontId="58" fillId="34" borderId="0" applyNumberFormat="0" applyBorder="0" applyAlignment="0" applyProtection="0"/>
    <xf numFmtId="0" fontId="59" fillId="0" borderId="4" applyNumberFormat="0" applyAlignment="0" applyProtection="0"/>
    <xf numFmtId="0" fontId="59" fillId="0" borderId="5">
      <alignment horizontal="left" vertical="center"/>
      <protection/>
    </xf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218" fontId="63" fillId="0" borderId="0">
      <alignment/>
      <protection locked="0"/>
    </xf>
    <xf numFmtId="218" fontId="63" fillId="0" borderId="0">
      <alignment/>
      <protection locked="0"/>
    </xf>
    <xf numFmtId="0" fontId="10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" borderId="2" applyNumberFormat="0" applyAlignment="0" applyProtection="0"/>
    <xf numFmtId="10" fontId="58" fillId="40" borderId="9" applyNumberFormat="0" applyBorder="0" applyAlignment="0" applyProtection="0"/>
    <xf numFmtId="0" fontId="65" fillId="7" borderId="2" applyNumberFormat="0" applyAlignment="0" applyProtection="0"/>
    <xf numFmtId="214" fontId="3" fillId="0" borderId="0" applyFill="0" applyBorder="0" applyAlignment="0">
      <protection/>
    </xf>
    <xf numFmtId="213" fontId="41" fillId="0" borderId="0" applyFill="0" applyBorder="0" applyAlignment="0">
      <protection/>
    </xf>
    <xf numFmtId="214" fontId="3" fillId="0" borderId="0" applyFill="0" applyBorder="0" applyAlignment="0">
      <protection/>
    </xf>
    <xf numFmtId="215" fontId="42" fillId="0" borderId="0" applyFill="0" applyBorder="0" applyAlignment="0">
      <protection/>
    </xf>
    <xf numFmtId="213" fontId="41" fillId="0" borderId="0" applyFill="0" applyBorder="0" applyAlignment="0">
      <protection/>
    </xf>
    <xf numFmtId="0" fontId="66" fillId="0" borderId="10" applyNumberFormat="0" applyFill="0" applyAlignment="0" applyProtection="0"/>
    <xf numFmtId="0" fontId="67" fillId="41" borderId="0" applyNumberFormat="0" applyBorder="0" applyAlignment="0" applyProtection="0"/>
    <xf numFmtId="37" fontId="68" fillId="0" borderId="0">
      <alignment/>
      <protection/>
    </xf>
    <xf numFmtId="219" fontId="3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39" fontId="5" fillId="0" borderId="0">
      <alignment/>
      <protection/>
    </xf>
    <xf numFmtId="4" fontId="0" fillId="0" borderId="0">
      <alignment/>
      <protection/>
    </xf>
    <xf numFmtId="0" fontId="3" fillId="0" borderId="0">
      <alignment/>
      <protection/>
    </xf>
    <xf numFmtId="0" fontId="0" fillId="40" borderId="11" applyNumberFormat="0" applyFont="0" applyAlignment="0" applyProtection="0"/>
    <xf numFmtId="0" fontId="69" fillId="34" borderId="12" applyNumberFormat="0" applyAlignment="0" applyProtection="0"/>
    <xf numFmtId="0" fontId="0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3" fillId="0" borderId="0" applyFill="0" applyBorder="0" applyAlignment="0">
      <protection/>
    </xf>
    <xf numFmtId="213" fontId="41" fillId="0" borderId="0" applyFill="0" applyBorder="0" applyAlignment="0">
      <protection/>
    </xf>
    <xf numFmtId="214" fontId="3" fillId="0" borderId="0" applyFill="0" applyBorder="0" applyAlignment="0">
      <protection/>
    </xf>
    <xf numFmtId="215" fontId="42" fillId="0" borderId="0" applyFill="0" applyBorder="0" applyAlignment="0">
      <protection/>
    </xf>
    <xf numFmtId="213" fontId="41" fillId="0" borderId="0" applyFill="0" applyBorder="0" applyAlignment="0">
      <protection/>
    </xf>
    <xf numFmtId="1" fontId="30" fillId="0" borderId="13" applyNumberFormat="0" applyFill="0" applyAlignment="0" applyProtection="0"/>
    <xf numFmtId="0" fontId="70" fillId="2" borderId="0">
      <alignment/>
      <protection/>
    </xf>
    <xf numFmtId="49" fontId="55" fillId="0" borderId="0" applyFill="0" applyBorder="0" applyAlignment="0">
      <protection/>
    </xf>
    <xf numFmtId="0" fontId="50" fillId="0" borderId="0" applyFill="0" applyBorder="0" applyAlignment="0">
      <protection/>
    </xf>
    <xf numFmtId="0" fontId="5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04" fillId="42" borderId="1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0" fillId="0" borderId="0" applyFont="0" applyFill="0" applyBorder="0" applyAlignment="0" applyProtection="0"/>
    <xf numFmtId="188" fontId="81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43" borderId="16" applyNumberFormat="0" applyAlignment="0" applyProtection="0"/>
    <xf numFmtId="0" fontId="109" fillId="0" borderId="17" applyNumberFormat="0" applyFill="0" applyAlignment="0" applyProtection="0"/>
    <xf numFmtId="0" fontId="110" fillId="4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1" fillId="45" borderId="15" applyNumberFormat="0" applyAlignment="0" applyProtection="0"/>
    <xf numFmtId="0" fontId="112" fillId="46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3" fillId="0" borderId="18" applyNumberFormat="0" applyFill="0" applyAlignment="0" applyProtection="0"/>
    <xf numFmtId="0" fontId="114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101" fillId="51" borderId="0" applyNumberFormat="0" applyBorder="0" applyAlignment="0" applyProtection="0"/>
    <xf numFmtId="0" fontId="101" fillId="52" borderId="0" applyNumberFormat="0" applyBorder="0" applyAlignment="0" applyProtection="0"/>
    <xf numFmtId="0" fontId="101" fillId="53" borderId="0" applyNumberFormat="0" applyBorder="0" applyAlignment="0" applyProtection="0"/>
    <xf numFmtId="0" fontId="115" fillId="42" borderId="19" applyNumberFormat="0" applyAlignment="0" applyProtection="0"/>
    <xf numFmtId="0" fontId="0" fillId="54" borderId="20" applyNumberFormat="0" applyFont="0" applyAlignment="0" applyProtection="0"/>
    <xf numFmtId="0" fontId="116" fillId="0" borderId="21" applyNumberFormat="0" applyFill="0" applyAlignment="0" applyProtection="0"/>
    <xf numFmtId="0" fontId="117" fillId="0" borderId="22" applyNumberFormat="0" applyFill="0" applyAlignment="0" applyProtection="0"/>
    <xf numFmtId="0" fontId="118" fillId="0" borderId="23" applyNumberFormat="0" applyFill="0" applyAlignment="0" applyProtection="0"/>
    <xf numFmtId="0" fontId="118" fillId="0" borderId="0" applyNumberFormat="0" applyFill="0" applyBorder="0" applyAlignment="0" applyProtection="0"/>
  </cellStyleXfs>
  <cellXfs count="815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9" fontId="6" fillId="0" borderId="0" xfId="0" applyNumberFormat="1" applyFont="1" applyBorder="1" applyAlignment="1" applyProtection="1">
      <alignment horizontal="left"/>
      <protection/>
    </xf>
    <xf numFmtId="39" fontId="6" fillId="0" borderId="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 horizontal="center"/>
      <protection/>
    </xf>
    <xf numFmtId="1" fontId="4" fillId="0" borderId="24" xfId="137" applyNumberFormat="1" applyFont="1" applyBorder="1" applyAlignment="1">
      <alignment horizontal="center"/>
      <protection/>
    </xf>
    <xf numFmtId="39" fontId="4" fillId="0" borderId="25" xfId="137" applyFont="1" applyBorder="1" applyAlignment="1">
      <alignment horizontal="center"/>
      <protection/>
    </xf>
    <xf numFmtId="39" fontId="4" fillId="0" borderId="26" xfId="137" applyFont="1" applyBorder="1" applyAlignment="1">
      <alignment horizontal="center"/>
      <protection/>
    </xf>
    <xf numFmtId="1" fontId="4" fillId="0" borderId="27" xfId="137" applyNumberFormat="1" applyFont="1" applyBorder="1" applyAlignment="1">
      <alignment horizontal="center"/>
      <protection/>
    </xf>
    <xf numFmtId="39" fontId="4" fillId="0" borderId="28" xfId="137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39" fontId="4" fillId="0" borderId="0" xfId="137" applyFont="1" applyAlignment="1">
      <alignment horizontal="left"/>
      <protection/>
    </xf>
    <xf numFmtId="39" fontId="4" fillId="0" borderId="29" xfId="137" applyFont="1" applyBorder="1" applyAlignment="1">
      <alignment horizontal="center"/>
      <protection/>
    </xf>
    <xf numFmtId="39" fontId="4" fillId="0" borderId="30" xfId="137" applyFont="1" applyBorder="1" applyAlignment="1">
      <alignment horizontal="center"/>
      <protection/>
    </xf>
    <xf numFmtId="39" fontId="4" fillId="0" borderId="31" xfId="137" applyFont="1" applyBorder="1" applyAlignment="1">
      <alignment horizontal="center"/>
      <protection/>
    </xf>
    <xf numFmtId="2" fontId="11" fillId="0" borderId="29" xfId="137" applyNumberFormat="1" applyFont="1" applyBorder="1" applyAlignment="1" applyProtection="1">
      <alignment horizontal="center"/>
      <protection/>
    </xf>
    <xf numFmtId="2" fontId="11" fillId="0" borderId="32" xfId="137" applyNumberFormat="1" applyFont="1" applyBorder="1" applyAlignment="1" applyProtection="1">
      <alignment horizontal="center"/>
      <protection/>
    </xf>
    <xf numFmtId="0" fontId="4" fillId="0" borderId="32" xfId="0" applyFont="1" applyBorder="1" applyAlignment="1">
      <alignment/>
    </xf>
    <xf numFmtId="39" fontId="11" fillId="0" borderId="13" xfId="137" applyNumberFormat="1" applyFont="1" applyBorder="1" applyProtection="1">
      <alignment/>
      <protection/>
    </xf>
    <xf numFmtId="39" fontId="4" fillId="0" borderId="13" xfId="137" applyNumberFormat="1" applyFont="1" applyBorder="1" applyProtection="1">
      <alignment/>
      <protection/>
    </xf>
    <xf numFmtId="39" fontId="6" fillId="0" borderId="13" xfId="137" applyNumberFormat="1" applyFont="1" applyBorder="1" applyAlignment="1" applyProtection="1">
      <alignment horizontal="center"/>
      <protection/>
    </xf>
    <xf numFmtId="39" fontId="4" fillId="0" borderId="13" xfId="137" applyFont="1" applyBorder="1">
      <alignment/>
      <protection/>
    </xf>
    <xf numFmtId="39" fontId="11" fillId="0" borderId="13" xfId="137" applyFont="1" applyBorder="1">
      <alignment/>
      <protection/>
    </xf>
    <xf numFmtId="39" fontId="6" fillId="0" borderId="13" xfId="137" applyFont="1" applyBorder="1">
      <alignment/>
      <protection/>
    </xf>
    <xf numFmtId="39" fontId="6" fillId="0" borderId="13" xfId="137" applyFont="1" applyBorder="1" applyAlignment="1">
      <alignment horizontal="center"/>
      <protection/>
    </xf>
    <xf numFmtId="39" fontId="4" fillId="0" borderId="13" xfId="137" applyFont="1" applyBorder="1" applyAlignment="1">
      <alignment/>
      <protection/>
    </xf>
    <xf numFmtId="39" fontId="4" fillId="0" borderId="32" xfId="137" applyFont="1" applyBorder="1">
      <alignment/>
      <protection/>
    </xf>
    <xf numFmtId="0" fontId="4" fillId="0" borderId="29" xfId="0" applyFont="1" applyBorder="1" applyAlignment="1">
      <alignment/>
    </xf>
    <xf numFmtId="187" fontId="11" fillId="0" borderId="13" xfId="137" applyNumberFormat="1" applyFont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39" fontId="6" fillId="0" borderId="0" xfId="0" applyNumberFormat="1" applyFont="1" applyAlignment="1" applyProtection="1">
      <alignment horizontal="left"/>
      <protection/>
    </xf>
    <xf numFmtId="39" fontId="4" fillId="0" borderId="13" xfId="137" applyFont="1" applyBorder="1" applyAlignment="1">
      <alignment horizontal="center"/>
      <protection/>
    </xf>
    <xf numFmtId="39" fontId="4" fillId="0" borderId="0" xfId="137" applyFont="1">
      <alignment/>
      <protection/>
    </xf>
    <xf numFmtId="2" fontId="4" fillId="0" borderId="0" xfId="137" applyNumberFormat="1" applyFont="1" applyAlignment="1">
      <alignment horizontal="centerContinuous"/>
      <protection/>
    </xf>
    <xf numFmtId="39" fontId="4" fillId="0" borderId="9" xfId="137" applyFont="1" applyBorder="1" applyAlignment="1">
      <alignment horizontal="center"/>
      <protection/>
    </xf>
    <xf numFmtId="2" fontId="4" fillId="0" borderId="33" xfId="137" applyNumberFormat="1" applyFont="1" applyBorder="1" applyAlignment="1">
      <alignment horizontal="center"/>
      <protection/>
    </xf>
    <xf numFmtId="39" fontId="4" fillId="0" borderId="32" xfId="137" applyFont="1" applyBorder="1" applyAlignment="1">
      <alignment horizontal="center"/>
      <protection/>
    </xf>
    <xf numFmtId="2" fontId="4" fillId="0" borderId="34" xfId="137" applyNumberFormat="1" applyFont="1" applyBorder="1" applyAlignment="1">
      <alignment horizontal="center"/>
      <protection/>
    </xf>
    <xf numFmtId="39" fontId="11" fillId="55" borderId="0" xfId="137" applyFont="1" applyFill="1" applyBorder="1" applyAlignment="1">
      <alignment horizontal="centerContinuous"/>
      <protection/>
    </xf>
    <xf numFmtId="39" fontId="5" fillId="55" borderId="0" xfId="137" applyFill="1" applyAlignment="1">
      <alignment horizontal="centerContinuous"/>
      <protection/>
    </xf>
    <xf numFmtId="39" fontId="5" fillId="0" borderId="0" xfId="137">
      <alignment/>
      <protection/>
    </xf>
    <xf numFmtId="39" fontId="4" fillId="0" borderId="0" xfId="137" applyFont="1" applyFill="1">
      <alignment/>
      <protection/>
    </xf>
    <xf numFmtId="0" fontId="12" fillId="0" borderId="0" xfId="0" applyFont="1" applyAlignment="1">
      <alignment/>
    </xf>
    <xf numFmtId="39" fontId="4" fillId="0" borderId="24" xfId="137" applyFont="1" applyBorder="1" applyAlignment="1">
      <alignment horizontal="center"/>
      <protection/>
    </xf>
    <xf numFmtId="39" fontId="4" fillId="0" borderId="27" xfId="137" applyFont="1" applyBorder="1" applyAlignment="1">
      <alignment horizontal="center"/>
      <protection/>
    </xf>
    <xf numFmtId="39" fontId="4" fillId="0" borderId="28" xfId="137" applyFont="1" applyFill="1" applyBorder="1" applyAlignment="1">
      <alignment horizontal="center"/>
      <protection/>
    </xf>
    <xf numFmtId="39" fontId="4" fillId="0" borderId="35" xfId="137" applyFont="1" applyBorder="1" applyAlignment="1">
      <alignment horizontal="center"/>
      <protection/>
    </xf>
    <xf numFmtId="39" fontId="4" fillId="0" borderId="33" xfId="137" applyFont="1" applyBorder="1" applyAlignment="1">
      <alignment horizontal="center"/>
      <protection/>
    </xf>
    <xf numFmtId="195" fontId="4" fillId="0" borderId="33" xfId="137" applyNumberFormat="1" applyFont="1" applyBorder="1" applyAlignment="1">
      <alignment horizontal="center"/>
      <protection/>
    </xf>
    <xf numFmtId="188" fontId="11" fillId="0" borderId="13" xfId="0" applyNumberFormat="1" applyFont="1" applyFill="1" applyBorder="1" applyAlignment="1">
      <alignment horizontal="center" vertical="center"/>
    </xf>
    <xf numFmtId="188" fontId="4" fillId="0" borderId="33" xfId="137" applyNumberFormat="1" applyFont="1" applyBorder="1" applyAlignment="1">
      <alignment horizontal="center"/>
      <protection/>
    </xf>
    <xf numFmtId="188" fontId="11" fillId="0" borderId="36" xfId="0" applyNumberFormat="1" applyFont="1" applyFill="1" applyBorder="1" applyAlignment="1">
      <alignment horizontal="center" vertical="center"/>
    </xf>
    <xf numFmtId="188" fontId="4" fillId="0" borderId="28" xfId="137" applyNumberFormat="1" applyFont="1" applyBorder="1" applyAlignment="1">
      <alignment horizontal="center"/>
      <protection/>
    </xf>
    <xf numFmtId="195" fontId="4" fillId="0" borderId="36" xfId="137" applyNumberFormat="1" applyFont="1" applyBorder="1" applyAlignment="1">
      <alignment horizontal="center"/>
      <protection/>
    </xf>
    <xf numFmtId="39" fontId="4" fillId="0" borderId="37" xfId="137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39" fontId="4" fillId="0" borderId="0" xfId="137" applyFont="1" applyBorder="1" applyAlignment="1" quotePrefix="1">
      <alignment horizontal="center"/>
      <protection/>
    </xf>
    <xf numFmtId="39" fontId="4" fillId="0" borderId="0" xfId="137" applyFont="1" applyBorder="1" applyAlignment="1">
      <alignment horizontal="center"/>
      <protection/>
    </xf>
    <xf numFmtId="39" fontId="4" fillId="0" borderId="38" xfId="137" applyFont="1" applyBorder="1" applyAlignment="1" quotePrefix="1">
      <alignment horizontal="center"/>
      <protection/>
    </xf>
    <xf numFmtId="194" fontId="4" fillId="0" borderId="37" xfId="0" applyNumberFormat="1" applyFont="1" applyBorder="1" applyAlignment="1">
      <alignment horizontal="center"/>
    </xf>
    <xf numFmtId="194" fontId="4" fillId="0" borderId="39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0" xfId="0" applyNumberFormat="1" applyFont="1" applyFill="1" applyAlignment="1" applyProtection="1">
      <alignment/>
      <protection/>
    </xf>
    <xf numFmtId="43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39" fontId="12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4" fontId="6" fillId="0" borderId="0" xfId="138" applyFont="1" applyProtection="1">
      <alignment/>
      <protection/>
    </xf>
    <xf numFmtId="189" fontId="6" fillId="0" borderId="0" xfId="137" applyNumberFormat="1" applyFont="1" applyAlignment="1" applyProtection="1">
      <alignment horizontal="left"/>
      <protection/>
    </xf>
    <xf numFmtId="189" fontId="6" fillId="0" borderId="0" xfId="137" applyNumberFormat="1" applyFont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37" fontId="6" fillId="24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7" fillId="0" borderId="0" xfId="0" applyNumberFormat="1" applyFont="1" applyAlignment="1" applyProtection="1" quotePrefix="1">
      <alignment/>
      <protection/>
    </xf>
    <xf numFmtId="2" fontId="6" fillId="0" borderId="0" xfId="0" applyNumberFormat="1" applyFont="1" applyAlignment="1" applyProtection="1" quotePrefix="1">
      <alignment/>
      <protection/>
    </xf>
    <xf numFmtId="4" fontId="6" fillId="0" borderId="0" xfId="0" applyNumberFormat="1" applyFont="1" applyAlignment="1" applyProtection="1" quotePrefix="1">
      <alignment/>
      <protection/>
    </xf>
    <xf numFmtId="18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 quotePrefix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32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/>
      <protection/>
    </xf>
    <xf numFmtId="187" fontId="14" fillId="0" borderId="13" xfId="0" applyNumberFormat="1" applyFont="1" applyBorder="1" applyAlignment="1" applyProtection="1">
      <alignment/>
      <protection/>
    </xf>
    <xf numFmtId="43" fontId="14" fillId="0" borderId="13" xfId="0" applyNumberFormat="1" applyFont="1" applyBorder="1" applyAlignment="1" applyProtection="1">
      <alignment/>
      <protection/>
    </xf>
    <xf numFmtId="39" fontId="14" fillId="0" borderId="42" xfId="0" applyNumberFormat="1" applyFont="1" applyBorder="1" applyAlignment="1" applyProtection="1">
      <alignment horizontal="left"/>
      <protection/>
    </xf>
    <xf numFmtId="39" fontId="14" fillId="0" borderId="13" xfId="0" applyNumberFormat="1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/>
      <protection/>
    </xf>
    <xf numFmtId="49" fontId="14" fillId="0" borderId="42" xfId="0" applyNumberFormat="1" applyFont="1" applyBorder="1" applyAlignment="1" applyProtection="1">
      <alignment/>
      <protection/>
    </xf>
    <xf numFmtId="187" fontId="14" fillId="0" borderId="33" xfId="0" applyNumberFormat="1" applyFont="1" applyBorder="1" applyAlignment="1" applyProtection="1">
      <alignment/>
      <protection/>
    </xf>
    <xf numFmtId="43" fontId="14" fillId="0" borderId="13" xfId="0" applyNumberFormat="1" applyFont="1" applyFill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42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/>
      <protection/>
    </xf>
    <xf numFmtId="0" fontId="14" fillId="0" borderId="43" xfId="0" applyFont="1" applyBorder="1" applyAlignment="1" applyProtection="1">
      <alignment/>
      <protection/>
    </xf>
    <xf numFmtId="43" fontId="14" fillId="0" borderId="32" xfId="0" applyNumberFormat="1" applyFont="1" applyBorder="1" applyAlignment="1" applyProtection="1">
      <alignment/>
      <protection/>
    </xf>
    <xf numFmtId="4" fontId="14" fillId="0" borderId="0" xfId="138" applyFont="1" applyProtection="1">
      <alignment/>
      <protection/>
    </xf>
    <xf numFmtId="3" fontId="14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39" fontId="14" fillId="0" borderId="0" xfId="0" applyNumberFormat="1" applyFont="1" applyBorder="1" applyAlignment="1" applyProtection="1">
      <alignment horizontal="left"/>
      <protection/>
    </xf>
    <xf numFmtId="39" fontId="14" fillId="0" borderId="0" xfId="0" applyNumberFormat="1" applyFont="1" applyFill="1" applyBorder="1" applyAlignment="1" applyProtection="1">
      <alignment horizontal="left"/>
      <protection/>
    </xf>
    <xf numFmtId="39" fontId="14" fillId="0" borderId="13" xfId="0" applyNumberFormat="1" applyFont="1" applyFill="1" applyBorder="1" applyAlignment="1" applyProtection="1">
      <alignment horizontal="center"/>
      <protection/>
    </xf>
    <xf numFmtId="39" fontId="14" fillId="0" borderId="42" xfId="0" applyNumberFormat="1" applyFont="1" applyFill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4" fontId="14" fillId="0" borderId="0" xfId="138" applyFont="1" applyAlignment="1" applyProtection="1">
      <alignment horizontal="left"/>
      <protection/>
    </xf>
    <xf numFmtId="0" fontId="6" fillId="41" borderId="0" xfId="0" applyFont="1" applyFill="1" applyAlignment="1" applyProtection="1">
      <alignment horizontal="center"/>
      <protection locked="0"/>
    </xf>
    <xf numFmtId="39" fontId="14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4" fontId="6" fillId="0" borderId="0" xfId="138" applyFont="1" applyFill="1" applyProtection="1">
      <alignment/>
      <protection/>
    </xf>
    <xf numFmtId="39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39" fontId="3" fillId="0" borderId="45" xfId="137" applyFont="1" applyFill="1" applyBorder="1" applyAlignment="1">
      <alignment horizontal="center"/>
      <protection/>
    </xf>
    <xf numFmtId="39" fontId="3" fillId="0" borderId="36" xfId="137" applyFont="1" applyFill="1" applyBorder="1" applyAlignment="1">
      <alignment horizontal="center"/>
      <protection/>
    </xf>
    <xf numFmtId="39" fontId="3" fillId="0" borderId="0" xfId="137" applyFont="1" applyFill="1">
      <alignment/>
      <protection/>
    </xf>
    <xf numFmtId="0" fontId="3" fillId="0" borderId="0" xfId="0" applyFont="1" applyFill="1" applyAlignment="1">
      <alignment/>
    </xf>
    <xf numFmtId="200" fontId="16" fillId="0" borderId="0" xfId="168" applyNumberFormat="1" applyFont="1" applyAlignment="1" applyProtection="1">
      <alignment/>
      <protection/>
    </xf>
    <xf numFmtId="200" fontId="14" fillId="0" borderId="0" xfId="168" applyNumberFormat="1" applyFont="1" applyAlignment="1" applyProtection="1">
      <alignment/>
      <protection/>
    </xf>
    <xf numFmtId="0" fontId="4" fillId="0" borderId="46" xfId="0" applyFont="1" applyBorder="1" applyAlignment="1">
      <alignment horizontal="center"/>
    </xf>
    <xf numFmtId="39" fontId="4" fillId="0" borderId="45" xfId="137" applyFont="1" applyBorder="1" applyAlignment="1">
      <alignment horizontal="center"/>
      <protection/>
    </xf>
    <xf numFmtId="39" fontId="4" fillId="0" borderId="36" xfId="137" applyFont="1" applyBorder="1" applyAlignment="1">
      <alignment horizontal="center"/>
      <protection/>
    </xf>
    <xf numFmtId="195" fontId="4" fillId="0" borderId="13" xfId="137" applyNumberFormat="1" applyFont="1" applyBorder="1" applyAlignment="1">
      <alignment horizontal="center"/>
      <protection/>
    </xf>
    <xf numFmtId="0" fontId="4" fillId="0" borderId="36" xfId="0" applyFont="1" applyBorder="1" applyAlignment="1">
      <alignment horizontal="center"/>
    </xf>
    <xf numFmtId="201" fontId="4" fillId="0" borderId="0" xfId="0" applyNumberFormat="1" applyFont="1" applyAlignment="1">
      <alignment/>
    </xf>
    <xf numFmtId="195" fontId="4" fillId="0" borderId="33" xfId="137" applyNumberFormat="1" applyFont="1" applyFill="1" applyBorder="1" applyAlignment="1">
      <alignment horizontal="center"/>
      <protection/>
    </xf>
    <xf numFmtId="195" fontId="4" fillId="0" borderId="28" xfId="137" applyNumberFormat="1" applyFont="1" applyFill="1" applyBorder="1" applyAlignment="1">
      <alignment horizontal="center"/>
      <protection/>
    </xf>
    <xf numFmtId="2" fontId="11" fillId="0" borderId="13" xfId="137" applyNumberFormat="1" applyFont="1" applyBorder="1" applyAlignment="1" applyProtection="1">
      <alignment horizontal="center"/>
      <protection/>
    </xf>
    <xf numFmtId="0" fontId="4" fillId="0" borderId="43" xfId="0" applyFont="1" applyBorder="1" applyAlignment="1">
      <alignment horizontal="center"/>
    </xf>
    <xf numFmtId="2" fontId="11" fillId="0" borderId="34" xfId="137" applyNumberFormat="1" applyFont="1" applyFill="1" applyBorder="1" applyAlignment="1" applyProtection="1">
      <alignment horizontal="center"/>
      <protection/>
    </xf>
    <xf numFmtId="2" fontId="11" fillId="0" borderId="34" xfId="137" applyNumberFormat="1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/>
    </xf>
    <xf numFmtId="0" fontId="4" fillId="0" borderId="43" xfId="0" applyFont="1" applyBorder="1" applyAlignment="1">
      <alignment/>
    </xf>
    <xf numFmtId="2" fontId="4" fillId="0" borderId="43" xfId="0" applyNumberFormat="1" applyFont="1" applyBorder="1" applyAlignment="1">
      <alignment horizontal="center"/>
    </xf>
    <xf numFmtId="39" fontId="20" fillId="0" borderId="47" xfId="137" applyFont="1" applyBorder="1" applyAlignment="1">
      <alignment/>
      <protection/>
    </xf>
    <xf numFmtId="0" fontId="4" fillId="0" borderId="26" xfId="0" applyFont="1" applyBorder="1" applyAlignment="1">
      <alignment/>
    </xf>
    <xf numFmtId="2" fontId="10" fillId="0" borderId="48" xfId="0" applyNumberFormat="1" applyFont="1" applyBorder="1" applyAlignment="1">
      <alignment horizontal="center"/>
    </xf>
    <xf numFmtId="39" fontId="4" fillId="0" borderId="46" xfId="137" applyFont="1" applyBorder="1" applyAlignment="1">
      <alignment horizontal="center"/>
      <protection/>
    </xf>
    <xf numFmtId="1" fontId="11" fillId="0" borderId="47" xfId="137" applyNumberFormat="1" applyFont="1" applyBorder="1" applyAlignment="1" quotePrefix="1">
      <alignment/>
      <protection/>
    </xf>
    <xf numFmtId="39" fontId="4" fillId="0" borderId="49" xfId="137" applyFont="1" applyBorder="1" applyAlignment="1">
      <alignment/>
      <protection/>
    </xf>
    <xf numFmtId="39" fontId="4" fillId="0" borderId="26" xfId="137" applyFont="1" applyBorder="1" applyAlignment="1">
      <alignment/>
      <protection/>
    </xf>
    <xf numFmtId="1" fontId="4" fillId="0" borderId="48" xfId="137" applyNumberFormat="1" applyFont="1" applyBorder="1" applyAlignment="1">
      <alignment horizontal="left"/>
      <protection/>
    </xf>
    <xf numFmtId="2" fontId="10" fillId="0" borderId="50" xfId="0" applyNumberFormat="1" applyFont="1" applyBorder="1" applyAlignment="1">
      <alignment horizontal="center"/>
    </xf>
    <xf numFmtId="39" fontId="4" fillId="0" borderId="13" xfId="137" applyFont="1" applyBorder="1" applyAlignment="1" applyProtection="1">
      <alignment horizontal="center"/>
      <protection/>
    </xf>
    <xf numFmtId="39" fontId="4" fillId="0" borderId="9" xfId="137" applyFont="1" applyBorder="1" applyAlignment="1">
      <alignment horizontal="centerContinuous"/>
      <protection/>
    </xf>
    <xf numFmtId="37" fontId="4" fillId="0" borderId="36" xfId="137" applyNumberFormat="1" applyFont="1" applyBorder="1" applyAlignment="1">
      <alignment horizontal="center"/>
      <protection/>
    </xf>
    <xf numFmtId="37" fontId="4" fillId="0" borderId="38" xfId="137" applyNumberFormat="1" applyFont="1" applyBorder="1" applyAlignment="1">
      <alignment horizontal="center"/>
      <protection/>
    </xf>
    <xf numFmtId="39" fontId="4" fillId="0" borderId="39" xfId="137" applyFont="1" applyBorder="1" applyAlignment="1">
      <alignment horizontal="center"/>
      <protection/>
    </xf>
    <xf numFmtId="199" fontId="4" fillId="0" borderId="35" xfId="137" applyNumberFormat="1" applyFont="1" applyBorder="1" applyAlignment="1">
      <alignment horizontal="center"/>
      <protection/>
    </xf>
    <xf numFmtId="195" fontId="4" fillId="0" borderId="35" xfId="137" applyNumberFormat="1" applyFont="1" applyBorder="1" applyAlignment="1">
      <alignment horizontal="center"/>
      <protection/>
    </xf>
    <xf numFmtId="195" fontId="4" fillId="0" borderId="39" xfId="137" applyNumberFormat="1" applyFont="1" applyBorder="1" applyAlignment="1">
      <alignment horizontal="center"/>
      <protection/>
    </xf>
    <xf numFmtId="195" fontId="13" fillId="56" borderId="35" xfId="137" applyNumberFormat="1" applyFont="1" applyFill="1" applyBorder="1" applyAlignment="1">
      <alignment horizontal="center"/>
      <protection/>
    </xf>
    <xf numFmtId="195" fontId="13" fillId="56" borderId="13" xfId="137" applyNumberFormat="1" applyFont="1" applyFill="1" applyBorder="1" applyAlignment="1">
      <alignment horizontal="center"/>
      <protection/>
    </xf>
    <xf numFmtId="195" fontId="13" fillId="56" borderId="39" xfId="137" applyNumberFormat="1" applyFont="1" applyFill="1" applyBorder="1" applyAlignment="1">
      <alignment horizontal="center"/>
      <protection/>
    </xf>
    <xf numFmtId="195" fontId="13" fillId="0" borderId="35" xfId="137" applyNumberFormat="1" applyFont="1" applyFill="1" applyBorder="1" applyAlignment="1">
      <alignment horizontal="center"/>
      <protection/>
    </xf>
    <xf numFmtId="195" fontId="13" fillId="0" borderId="13" xfId="137" applyNumberFormat="1" applyFont="1" applyFill="1" applyBorder="1" applyAlignment="1">
      <alignment horizontal="center"/>
      <protection/>
    </xf>
    <xf numFmtId="195" fontId="13" fillId="0" borderId="39" xfId="137" applyNumberFormat="1" applyFont="1" applyFill="1" applyBorder="1" applyAlignment="1">
      <alignment horizontal="center"/>
      <protection/>
    </xf>
    <xf numFmtId="39" fontId="4" fillId="0" borderId="35" xfId="137" applyFont="1" applyBorder="1">
      <alignment/>
      <protection/>
    </xf>
    <xf numFmtId="39" fontId="4" fillId="0" borderId="39" xfId="137" applyFont="1" applyBorder="1">
      <alignment/>
      <protection/>
    </xf>
    <xf numFmtId="39" fontId="4" fillId="0" borderId="27" xfId="137" applyFont="1" applyBorder="1">
      <alignment/>
      <protection/>
    </xf>
    <xf numFmtId="39" fontId="4" fillId="0" borderId="36" xfId="137" applyFont="1" applyBorder="1">
      <alignment/>
      <protection/>
    </xf>
    <xf numFmtId="39" fontId="4" fillId="0" borderId="38" xfId="137" applyFont="1" applyBorder="1">
      <alignment/>
      <protection/>
    </xf>
    <xf numFmtId="39" fontId="4" fillId="0" borderId="33" xfId="137" applyNumberFormat="1" applyFont="1" applyBorder="1" applyAlignment="1">
      <alignment horizontal="center"/>
      <protection/>
    </xf>
    <xf numFmtId="39" fontId="4" fillId="0" borderId="36" xfId="137" applyNumberFormat="1" applyFont="1" applyBorder="1" applyAlignment="1">
      <alignment horizontal="center"/>
      <protection/>
    </xf>
    <xf numFmtId="39" fontId="21" fillId="0" borderId="0" xfId="137" applyNumberFormat="1" applyFont="1" applyAlignment="1" applyProtection="1">
      <alignment horizontal="left"/>
      <protection/>
    </xf>
    <xf numFmtId="189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191" fontId="14" fillId="0" borderId="0" xfId="0" applyNumberFormat="1" applyFont="1" applyFill="1" applyAlignment="1" applyProtection="1">
      <alignment horizontal="center"/>
      <protection/>
    </xf>
    <xf numFmtId="197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left"/>
      <protection/>
    </xf>
    <xf numFmtId="0" fontId="14" fillId="0" borderId="34" xfId="0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9" fontId="6" fillId="0" borderId="0" xfId="0" applyNumberFormat="1" applyFont="1" applyFill="1" applyAlignment="1" applyProtection="1">
      <alignment horizontal="left"/>
      <protection/>
    </xf>
    <xf numFmtId="187" fontId="12" fillId="0" borderId="0" xfId="0" applyNumberFormat="1" applyFont="1" applyFill="1" applyBorder="1" applyAlignment="1" applyProtection="1">
      <alignment/>
      <protection/>
    </xf>
    <xf numFmtId="2" fontId="6" fillId="41" borderId="0" xfId="0" applyNumberFormat="1" applyFont="1" applyFill="1" applyAlignment="1" applyProtection="1">
      <alignment horizontal="center"/>
      <protection locked="0"/>
    </xf>
    <xf numFmtId="4" fontId="14" fillId="0" borderId="0" xfId="0" applyNumberFormat="1" applyFont="1" applyFill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0" fontId="14" fillId="0" borderId="33" xfId="0" applyFont="1" applyFill="1" applyBorder="1" applyAlignment="1" applyProtection="1">
      <alignment/>
      <protection/>
    </xf>
    <xf numFmtId="188" fontId="4" fillId="0" borderId="0" xfId="0" applyNumberFormat="1" applyFont="1" applyAlignment="1">
      <alignment/>
    </xf>
    <xf numFmtId="188" fontId="22" fillId="0" borderId="39" xfId="0" applyNumberFormat="1" applyFont="1" applyFill="1" applyBorder="1" applyAlignment="1">
      <alignment horizontal="center"/>
    </xf>
    <xf numFmtId="192" fontId="22" fillId="0" borderId="13" xfId="0" applyNumberFormat="1" applyFont="1" applyFill="1" applyBorder="1" applyAlignment="1">
      <alignment horizontal="center"/>
    </xf>
    <xf numFmtId="192" fontId="22" fillId="0" borderId="36" xfId="0" applyNumberFormat="1" applyFont="1" applyFill="1" applyBorder="1" applyAlignment="1">
      <alignment horizontal="center"/>
    </xf>
    <xf numFmtId="188" fontId="22" fillId="0" borderId="38" xfId="0" applyNumberFormat="1" applyFont="1" applyFill="1" applyBorder="1" applyAlignment="1">
      <alignment horizontal="center"/>
    </xf>
    <xf numFmtId="0" fontId="23" fillId="0" borderId="33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42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43" fontId="23" fillId="0" borderId="0" xfId="0" applyNumberFormat="1" applyFont="1" applyAlignment="1" applyProtection="1">
      <alignment/>
      <protection/>
    </xf>
    <xf numFmtId="0" fontId="6" fillId="0" borderId="13" xfId="0" applyFont="1" applyBorder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198" fontId="6" fillId="0" borderId="0" xfId="0" applyNumberFormat="1" applyFont="1" applyAlignment="1" applyProtection="1">
      <alignment/>
      <protection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41" borderId="0" xfId="0" applyFont="1" applyFill="1" applyAlignment="1" applyProtection="1">
      <alignment horizontal="center"/>
      <protection/>
    </xf>
    <xf numFmtId="193" fontId="6" fillId="41" borderId="0" xfId="0" applyNumberFormat="1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39" fontId="3" fillId="0" borderId="51" xfId="137" applyNumberFormat="1" applyFont="1" applyFill="1" applyBorder="1" applyAlignment="1" applyProtection="1">
      <alignment horizontal="right"/>
      <protection/>
    </xf>
    <xf numFmtId="187" fontId="22" fillId="0" borderId="13" xfId="137" applyNumberFormat="1" applyFont="1" applyFill="1" applyBorder="1" applyAlignment="1">
      <alignment/>
      <protection/>
    </xf>
    <xf numFmtId="0" fontId="22" fillId="0" borderId="13" xfId="0" applyFont="1" applyFill="1" applyBorder="1" applyAlignment="1">
      <alignment/>
    </xf>
    <xf numFmtId="2" fontId="22" fillId="0" borderId="13" xfId="137" applyNumberFormat="1" applyFont="1" applyFill="1" applyBorder="1" applyAlignment="1">
      <alignment/>
      <protection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>
      <alignment/>
    </xf>
    <xf numFmtId="39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left"/>
      <protection locked="0"/>
    </xf>
    <xf numFmtId="37" fontId="6" fillId="0" borderId="0" xfId="0" applyNumberFormat="1" applyFont="1" applyFill="1" applyAlignment="1" applyProtection="1">
      <alignment horizontal="left"/>
      <protection/>
    </xf>
    <xf numFmtId="187" fontId="6" fillId="0" borderId="0" xfId="0" applyNumberFormat="1" applyFont="1" applyAlignment="1" applyProtection="1">
      <alignment/>
      <protection/>
    </xf>
    <xf numFmtId="39" fontId="6" fillId="6" borderId="0" xfId="0" applyNumberFormat="1" applyFont="1" applyFill="1" applyAlignment="1" applyProtection="1">
      <alignment horizontal="center"/>
      <protection locked="0"/>
    </xf>
    <xf numFmtId="37" fontId="6" fillId="6" borderId="0" xfId="0" applyNumberFormat="1" applyFont="1" applyFill="1" applyBorder="1" applyAlignment="1" applyProtection="1">
      <alignment horizontal="center"/>
      <protection locked="0"/>
    </xf>
    <xf numFmtId="0" fontId="6" fillId="41" borderId="0" xfId="0" applyFont="1" applyFill="1" applyAlignment="1" applyProtection="1">
      <alignment/>
      <protection locked="0"/>
    </xf>
    <xf numFmtId="0" fontId="8" fillId="41" borderId="0" xfId="0" applyFont="1" applyFill="1" applyAlignment="1" applyProtection="1">
      <alignment/>
      <protection locked="0"/>
    </xf>
    <xf numFmtId="43" fontId="6" fillId="41" borderId="0" xfId="168" applyFont="1" applyFill="1" applyAlignment="1">
      <alignment horizontal="center"/>
    </xf>
    <xf numFmtId="0" fontId="6" fillId="57" borderId="0" xfId="0" applyFont="1" applyFill="1" applyAlignment="1" applyProtection="1">
      <alignment horizontal="center"/>
      <protection/>
    </xf>
    <xf numFmtId="189" fontId="14" fillId="57" borderId="0" xfId="0" applyNumberFormat="1" applyFont="1" applyFill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/>
      <protection/>
    </xf>
    <xf numFmtId="43" fontId="6" fillId="41" borderId="0" xfId="0" applyNumberFormat="1" applyFont="1" applyFill="1" applyAlignment="1" applyProtection="1">
      <alignment/>
      <protection locked="0"/>
    </xf>
    <xf numFmtId="43" fontId="6" fillId="41" borderId="0" xfId="0" applyNumberFormat="1" applyFont="1" applyFill="1" applyAlignment="1" applyProtection="1">
      <alignment horizontal="right"/>
      <protection locked="0"/>
    </xf>
    <xf numFmtId="37" fontId="119" fillId="0" borderId="0" xfId="0" applyNumberFormat="1" applyFont="1" applyFill="1" applyBorder="1" applyAlignment="1" applyProtection="1">
      <alignment horizontal="center"/>
      <protection/>
    </xf>
    <xf numFmtId="0" fontId="119" fillId="0" borderId="0" xfId="0" applyFont="1" applyFill="1" applyBorder="1" applyAlignment="1" applyProtection="1">
      <alignment horizontal="center"/>
      <protection/>
    </xf>
    <xf numFmtId="1" fontId="4" fillId="0" borderId="35" xfId="137" applyNumberFormat="1" applyFont="1" applyBorder="1" applyAlignment="1">
      <alignment horizontal="center"/>
      <protection/>
    </xf>
    <xf numFmtId="39" fontId="3" fillId="0" borderId="37" xfId="137" applyFont="1" applyFill="1" applyBorder="1" applyAlignment="1">
      <alignment horizontal="center"/>
      <protection/>
    </xf>
    <xf numFmtId="39" fontId="3" fillId="0" borderId="38" xfId="137" applyFont="1" applyFill="1" applyBorder="1" applyAlignment="1">
      <alignment horizontal="center"/>
      <protection/>
    </xf>
    <xf numFmtId="196" fontId="14" fillId="0" borderId="33" xfId="0" applyNumberFormat="1" applyFont="1" applyFill="1" applyBorder="1" applyAlignment="1" applyProtection="1">
      <alignment/>
      <protection/>
    </xf>
    <xf numFmtId="39" fontId="14" fillId="0" borderId="0" xfId="0" applyNumberFormat="1" applyFont="1" applyFill="1" applyBorder="1" applyAlignment="1" applyProtection="1">
      <alignment/>
      <protection/>
    </xf>
    <xf numFmtId="43" fontId="6" fillId="41" borderId="0" xfId="168" applyFont="1" applyFill="1" applyAlignment="1">
      <alignment horizontal="left"/>
    </xf>
    <xf numFmtId="189" fontId="14" fillId="58" borderId="0" xfId="0" applyNumberFormat="1" applyFont="1" applyFill="1" applyAlignment="1" applyProtection="1">
      <alignment horizontal="center"/>
      <protection/>
    </xf>
    <xf numFmtId="203" fontId="14" fillId="58" borderId="0" xfId="0" applyNumberFormat="1" applyFont="1" applyFill="1" applyAlignment="1" applyProtection="1">
      <alignment horizontal="center"/>
      <protection/>
    </xf>
    <xf numFmtId="4" fontId="14" fillId="0" borderId="0" xfId="138" applyFont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center"/>
      <protection locked="0"/>
    </xf>
    <xf numFmtId="39" fontId="6" fillId="0" borderId="0" xfId="0" applyNumberFormat="1" applyFont="1" applyFill="1" applyBorder="1" applyAlignment="1" applyProtection="1">
      <alignment horizontal="left"/>
      <protection/>
    </xf>
    <xf numFmtId="43" fontId="14" fillId="0" borderId="42" xfId="0" applyNumberFormat="1" applyFont="1" applyBorder="1" applyAlignment="1" applyProtection="1">
      <alignment/>
      <protection/>
    </xf>
    <xf numFmtId="0" fontId="14" fillId="0" borderId="9" xfId="0" applyFont="1" applyBorder="1" applyAlignment="1" applyProtection="1">
      <alignment horizontal="center" vertical="center"/>
      <protection/>
    </xf>
    <xf numFmtId="204" fontId="14" fillId="0" borderId="42" xfId="0" applyNumberFormat="1" applyFont="1" applyBorder="1" applyAlignment="1" applyProtection="1">
      <alignment/>
      <protection/>
    </xf>
    <xf numFmtId="0" fontId="14" fillId="59" borderId="4" xfId="0" applyFont="1" applyFill="1" applyBorder="1" applyAlignment="1" applyProtection="1">
      <alignment horizontal="center"/>
      <protection/>
    </xf>
    <xf numFmtId="190" fontId="10" fillId="59" borderId="52" xfId="137" applyNumberFormat="1" applyFont="1" applyFill="1" applyBorder="1" applyAlignment="1" applyProtection="1">
      <alignment horizontal="center"/>
      <protection/>
    </xf>
    <xf numFmtId="3" fontId="14" fillId="0" borderId="43" xfId="0" applyNumberFormat="1" applyFont="1" applyBorder="1" applyAlignment="1" applyProtection="1">
      <alignment horizontal="center"/>
      <protection/>
    </xf>
    <xf numFmtId="187" fontId="14" fillId="0" borderId="33" xfId="0" applyNumberFormat="1" applyFont="1" applyFill="1" applyBorder="1" applyAlignment="1" applyProtection="1">
      <alignment/>
      <protection/>
    </xf>
    <xf numFmtId="0" fontId="119" fillId="0" borderId="0" xfId="0" applyFont="1" applyFill="1" applyAlignment="1" applyProtection="1">
      <alignment/>
      <protection/>
    </xf>
    <xf numFmtId="0" fontId="119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4" fontId="119" fillId="0" borderId="0" xfId="0" applyNumberFormat="1" applyFont="1" applyFill="1" applyAlignment="1" applyProtection="1">
      <alignment/>
      <protection/>
    </xf>
    <xf numFmtId="0" fontId="119" fillId="0" borderId="0" xfId="0" applyFont="1" applyFill="1" applyAlignment="1" applyProtection="1">
      <alignment horizontal="left"/>
      <protection/>
    </xf>
    <xf numFmtId="4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3" fontId="119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12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9" fontId="4" fillId="0" borderId="13" xfId="137" applyFont="1" applyFill="1" applyBorder="1">
      <alignment/>
      <protection/>
    </xf>
    <xf numFmtId="39" fontId="11" fillId="0" borderId="13" xfId="137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9" fontId="11" fillId="0" borderId="13" xfId="137" applyFont="1" applyFill="1" applyBorder="1">
      <alignment/>
      <protection/>
    </xf>
    <xf numFmtId="39" fontId="4" fillId="0" borderId="38" xfId="137" applyFont="1" applyFill="1" applyBorder="1" applyAlignment="1" quotePrefix="1">
      <alignment horizontal="center"/>
      <protection/>
    </xf>
    <xf numFmtId="39" fontId="4" fillId="0" borderId="0" xfId="137" applyFont="1" applyAlignment="1">
      <alignment horizontal="center"/>
      <protection/>
    </xf>
    <xf numFmtId="0" fontId="6" fillId="60" borderId="0" xfId="0" applyFont="1" applyFill="1" applyAlignment="1" applyProtection="1">
      <alignment horizontal="left"/>
      <protection/>
    </xf>
    <xf numFmtId="194" fontId="4" fillId="0" borderId="53" xfId="0" applyNumberFormat="1" applyFont="1" applyBorder="1" applyAlignment="1">
      <alignment horizontal="center"/>
    </xf>
    <xf numFmtId="194" fontId="4" fillId="0" borderId="54" xfId="0" applyNumberFormat="1" applyFont="1" applyBorder="1" applyAlignment="1">
      <alignment horizontal="center"/>
    </xf>
    <xf numFmtId="2" fontId="4" fillId="23" borderId="5" xfId="137" applyNumberFormat="1" applyFont="1" applyFill="1" applyBorder="1" applyAlignment="1">
      <alignment horizontal="centerContinuous"/>
      <protection/>
    </xf>
    <xf numFmtId="2" fontId="4" fillId="23" borderId="31" xfId="137" applyNumberFormat="1" applyFont="1" applyFill="1" applyBorder="1" applyAlignment="1">
      <alignment horizontal="centerContinuous"/>
      <protection/>
    </xf>
    <xf numFmtId="2" fontId="11" fillId="23" borderId="34" xfId="137" applyNumberFormat="1" applyFont="1" applyFill="1" applyBorder="1" applyAlignment="1" applyProtection="1">
      <alignment horizontal="center"/>
      <protection/>
    </xf>
    <xf numFmtId="2" fontId="11" fillId="23" borderId="34" xfId="137" applyNumberFormat="1" applyFont="1" applyFill="1" applyBorder="1" applyAlignment="1">
      <alignment horizontal="center"/>
      <protection/>
    </xf>
    <xf numFmtId="0" fontId="4" fillId="23" borderId="29" xfId="0" applyFont="1" applyFill="1" applyBorder="1" applyAlignment="1">
      <alignment/>
    </xf>
    <xf numFmtId="2" fontId="4" fillId="23" borderId="13" xfId="137" applyNumberFormat="1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>
      <alignment horizontal="center"/>
    </xf>
    <xf numFmtId="187" fontId="4" fillId="23" borderId="13" xfId="137" applyNumberFormat="1" applyFont="1" applyFill="1" applyBorder="1" applyAlignment="1">
      <alignment horizontal="center"/>
      <protection/>
    </xf>
    <xf numFmtId="0" fontId="4" fillId="23" borderId="13" xfId="0" applyFont="1" applyFill="1" applyBorder="1" applyAlignment="1">
      <alignment/>
    </xf>
    <xf numFmtId="0" fontId="4" fillId="23" borderId="32" xfId="0" applyFont="1" applyFill="1" applyBorder="1" applyAlignment="1">
      <alignment/>
    </xf>
    <xf numFmtId="2" fontId="11" fillId="59" borderId="34" xfId="137" applyNumberFormat="1" applyFont="1" applyFill="1" applyBorder="1" applyAlignment="1" applyProtection="1">
      <alignment horizontal="center"/>
      <protection/>
    </xf>
    <xf numFmtId="2" fontId="11" fillId="59" borderId="34" xfId="137" applyNumberFormat="1" applyFont="1" applyFill="1" applyBorder="1" applyAlignment="1">
      <alignment horizontal="center"/>
      <protection/>
    </xf>
    <xf numFmtId="39" fontId="4" fillId="59" borderId="13" xfId="137" applyNumberFormat="1" applyFont="1" applyFill="1" applyBorder="1" applyAlignment="1" applyProtection="1">
      <alignment horizontal="right"/>
      <protection/>
    </xf>
    <xf numFmtId="39" fontId="4" fillId="59" borderId="13" xfId="137" applyFont="1" applyFill="1" applyBorder="1" applyAlignment="1">
      <alignment horizontal="right"/>
      <protection/>
    </xf>
    <xf numFmtId="0" fontId="4" fillId="59" borderId="13" xfId="0" applyFont="1" applyFill="1" applyBorder="1" applyAlignment="1">
      <alignment horizontal="right"/>
    </xf>
    <xf numFmtId="0" fontId="4" fillId="59" borderId="29" xfId="0" applyFont="1" applyFill="1" applyBorder="1" applyAlignment="1">
      <alignment/>
    </xf>
    <xf numFmtId="187" fontId="4" fillId="59" borderId="13" xfId="137" applyNumberFormat="1" applyFont="1" applyFill="1" applyBorder="1" applyAlignment="1" applyProtection="1">
      <alignment/>
      <protection/>
    </xf>
    <xf numFmtId="187" fontId="4" fillId="59" borderId="13" xfId="137" applyNumberFormat="1" applyFont="1" applyFill="1" applyBorder="1" applyAlignment="1">
      <alignment/>
      <protection/>
    </xf>
    <xf numFmtId="0" fontId="4" fillId="59" borderId="13" xfId="0" applyFont="1" applyFill="1" applyBorder="1" applyAlignment="1">
      <alignment/>
    </xf>
    <xf numFmtId="2" fontId="4" fillId="59" borderId="13" xfId="137" applyNumberFormat="1" applyFont="1" applyFill="1" applyBorder="1" applyAlignment="1">
      <alignment/>
      <protection/>
    </xf>
    <xf numFmtId="0" fontId="4" fillId="59" borderId="13" xfId="0" applyFont="1" applyFill="1" applyBorder="1" applyAlignment="1">
      <alignment horizontal="center"/>
    </xf>
    <xf numFmtId="0" fontId="4" fillId="59" borderId="13" xfId="0" applyFont="1" applyFill="1" applyBorder="1" applyAlignment="1">
      <alignment/>
    </xf>
    <xf numFmtId="2" fontId="4" fillId="59" borderId="13" xfId="0" applyNumberFormat="1" applyFont="1" applyFill="1" applyBorder="1" applyAlignment="1">
      <alignment/>
    </xf>
    <xf numFmtId="187" fontId="22" fillId="59" borderId="13" xfId="137" applyNumberFormat="1" applyFont="1" applyFill="1" applyBorder="1" applyAlignment="1">
      <alignment/>
      <protection/>
    </xf>
    <xf numFmtId="0" fontId="22" fillId="59" borderId="13" xfId="0" applyFont="1" applyFill="1" applyBorder="1" applyAlignment="1">
      <alignment/>
    </xf>
    <xf numFmtId="2" fontId="22" fillId="59" borderId="13" xfId="137" applyNumberFormat="1" applyFont="1" applyFill="1" applyBorder="1" applyAlignment="1">
      <alignment/>
      <protection/>
    </xf>
    <xf numFmtId="0" fontId="22" fillId="59" borderId="13" xfId="0" applyFont="1" applyFill="1" applyBorder="1" applyAlignment="1">
      <alignment horizontal="center"/>
    </xf>
    <xf numFmtId="0" fontId="22" fillId="59" borderId="13" xfId="0" applyFont="1" applyFill="1" applyBorder="1" applyAlignment="1">
      <alignment/>
    </xf>
    <xf numFmtId="2" fontId="22" fillId="59" borderId="13" xfId="0" applyNumberFormat="1" applyFont="1" applyFill="1" applyBorder="1" applyAlignment="1">
      <alignment/>
    </xf>
    <xf numFmtId="2" fontId="4" fillId="59" borderId="13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3" fontId="14" fillId="0" borderId="0" xfId="168" applyFont="1" applyAlignment="1" applyProtection="1">
      <alignment/>
      <protection/>
    </xf>
    <xf numFmtId="0" fontId="14" fillId="0" borderId="29" xfId="0" applyFont="1" applyBorder="1" applyAlignment="1" applyProtection="1">
      <alignment horizontal="center"/>
      <protection/>
    </xf>
    <xf numFmtId="1" fontId="14" fillId="0" borderId="0" xfId="0" applyNumberFormat="1" applyFont="1" applyAlignment="1" applyProtection="1">
      <alignment/>
      <protection/>
    </xf>
    <xf numFmtId="1" fontId="17" fillId="0" borderId="50" xfId="137" applyNumberFormat="1" applyFont="1" applyFill="1" applyBorder="1" applyAlignment="1" quotePrefix="1">
      <alignment/>
      <protection/>
    </xf>
    <xf numFmtId="39" fontId="3" fillId="0" borderId="24" xfId="137" applyFont="1" applyFill="1" applyBorder="1" applyAlignment="1">
      <alignment horizontal="center"/>
      <protection/>
    </xf>
    <xf numFmtId="39" fontId="3" fillId="0" borderId="25" xfId="137" applyFont="1" applyFill="1" applyBorder="1" applyAlignment="1">
      <alignment horizontal="center"/>
      <protection/>
    </xf>
    <xf numFmtId="39" fontId="3" fillId="0" borderId="55" xfId="137" applyFont="1" applyFill="1" applyBorder="1" applyAlignment="1">
      <alignment horizontal="center"/>
      <protection/>
    </xf>
    <xf numFmtId="39" fontId="3" fillId="0" borderId="27" xfId="137" applyFont="1" applyFill="1" applyBorder="1" applyAlignment="1">
      <alignment horizontal="center"/>
      <protection/>
    </xf>
    <xf numFmtId="39" fontId="3" fillId="0" borderId="28" xfId="137" applyFont="1" applyFill="1" applyBorder="1" applyAlignment="1">
      <alignment horizontal="center"/>
      <protection/>
    </xf>
    <xf numFmtId="39" fontId="3" fillId="0" borderId="56" xfId="137" applyFont="1" applyFill="1" applyBorder="1" applyAlignment="1">
      <alignment horizontal="center"/>
      <protection/>
    </xf>
    <xf numFmtId="39" fontId="3" fillId="0" borderId="57" xfId="137" applyFont="1" applyFill="1" applyBorder="1" applyAlignment="1">
      <alignment horizontal="right"/>
      <protection/>
    </xf>
    <xf numFmtId="39" fontId="3" fillId="0" borderId="57" xfId="137" applyFont="1" applyFill="1" applyBorder="1">
      <alignment/>
      <protection/>
    </xf>
    <xf numFmtId="39" fontId="3" fillId="0" borderId="58" xfId="137" applyFont="1" applyFill="1" applyBorder="1">
      <alignment/>
      <protection/>
    </xf>
    <xf numFmtId="39" fontId="3" fillId="0" borderId="59" xfId="137" applyFont="1" applyFill="1" applyBorder="1">
      <alignment/>
      <protection/>
    </xf>
    <xf numFmtId="39" fontId="3" fillId="0" borderId="54" xfId="137" applyFont="1" applyFill="1" applyBorder="1">
      <alignment/>
      <protection/>
    </xf>
    <xf numFmtId="39" fontId="3" fillId="0" borderId="60" xfId="137" applyFont="1" applyFill="1" applyBorder="1">
      <alignment/>
      <protection/>
    </xf>
    <xf numFmtId="39" fontId="3" fillId="0" borderId="61" xfId="137" applyFont="1" applyFill="1" applyBorder="1">
      <alignment/>
      <protection/>
    </xf>
    <xf numFmtId="39" fontId="3" fillId="0" borderId="62" xfId="137" applyNumberFormat="1" applyFont="1" applyFill="1" applyBorder="1" applyAlignment="1" applyProtection="1">
      <alignment horizontal="right"/>
      <protection/>
    </xf>
    <xf numFmtId="39" fontId="3" fillId="0" borderId="63" xfId="137" applyNumberFormat="1" applyFont="1" applyFill="1" applyBorder="1" applyAlignment="1" applyProtection="1">
      <alignment horizontal="right"/>
      <protection/>
    </xf>
    <xf numFmtId="39" fontId="3" fillId="0" borderId="64" xfId="137" applyNumberFormat="1" applyFont="1" applyFill="1" applyBorder="1" applyAlignment="1" applyProtection="1">
      <alignment horizontal="right"/>
      <protection/>
    </xf>
    <xf numFmtId="1" fontId="2" fillId="0" borderId="65" xfId="137" applyNumberFormat="1" applyFont="1" applyFill="1" applyBorder="1" applyAlignment="1">
      <alignment horizontal="center"/>
      <protection/>
    </xf>
    <xf numFmtId="39" fontId="3" fillId="0" borderId="66" xfId="137" applyFont="1" applyFill="1" applyBorder="1">
      <alignment/>
      <protection/>
    </xf>
    <xf numFmtId="39" fontId="3" fillId="0" borderId="67" xfId="137" applyNumberFormat="1" applyFont="1" applyFill="1" applyBorder="1" applyAlignment="1" applyProtection="1">
      <alignment horizontal="right"/>
      <protection/>
    </xf>
    <xf numFmtId="2" fontId="3" fillId="0" borderId="49" xfId="0" applyNumberFormat="1" applyFont="1" applyFill="1" applyBorder="1" applyAlignment="1">
      <alignment/>
    </xf>
    <xf numFmtId="39" fontId="3" fillId="0" borderId="68" xfId="137" applyNumberFormat="1" applyFont="1" applyFill="1" applyBorder="1" applyAlignment="1" applyProtection="1">
      <alignment horizontal="right"/>
      <protection/>
    </xf>
    <xf numFmtId="39" fontId="3" fillId="0" borderId="69" xfId="137" applyFont="1" applyFill="1" applyBorder="1">
      <alignment/>
      <protection/>
    </xf>
    <xf numFmtId="39" fontId="3" fillId="0" borderId="70" xfId="137" applyNumberFormat="1" applyFont="1" applyFill="1" applyBorder="1" applyAlignment="1" applyProtection="1">
      <alignment horizontal="right"/>
      <protection/>
    </xf>
    <xf numFmtId="39" fontId="3" fillId="0" borderId="71" xfId="137" applyNumberFormat="1" applyFont="1" applyFill="1" applyBorder="1" applyAlignment="1" applyProtection="1">
      <alignment horizontal="right"/>
      <protection/>
    </xf>
    <xf numFmtId="39" fontId="3" fillId="0" borderId="72" xfId="137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>
      <alignment/>
    </xf>
    <xf numFmtId="39" fontId="3" fillId="0" borderId="73" xfId="137" applyNumberFormat="1" applyFont="1" applyFill="1" applyBorder="1" applyAlignment="1" applyProtection="1">
      <alignment horizontal="right"/>
      <protection/>
    </xf>
    <xf numFmtId="1" fontId="2" fillId="0" borderId="74" xfId="137" applyNumberFormat="1" applyFont="1" applyFill="1" applyBorder="1" applyAlignment="1">
      <alignment horizontal="center"/>
      <protection/>
    </xf>
    <xf numFmtId="1" fontId="2" fillId="0" borderId="56" xfId="137" applyNumberFormat="1" applyFont="1" applyFill="1" applyBorder="1" applyAlignment="1">
      <alignment horizontal="center"/>
      <protection/>
    </xf>
    <xf numFmtId="39" fontId="3" fillId="0" borderId="75" xfId="137" applyFont="1" applyFill="1" applyBorder="1">
      <alignment/>
      <protection/>
    </xf>
    <xf numFmtId="39" fontId="3" fillId="0" borderId="76" xfId="137" applyNumberFormat="1" applyFont="1" applyFill="1" applyBorder="1" applyAlignment="1" applyProtection="1">
      <alignment horizontal="right"/>
      <protection/>
    </xf>
    <xf numFmtId="39" fontId="3" fillId="0" borderId="77" xfId="137" applyNumberFormat="1" applyFont="1" applyFill="1" applyBorder="1" applyAlignment="1" applyProtection="1">
      <alignment horizontal="right"/>
      <protection/>
    </xf>
    <xf numFmtId="39" fontId="3" fillId="0" borderId="35" xfId="137" applyFont="1" applyFill="1" applyBorder="1">
      <alignment/>
      <protection/>
    </xf>
    <xf numFmtId="39" fontId="3" fillId="0" borderId="13" xfId="137" applyNumberFormat="1" applyFont="1" applyFill="1" applyBorder="1" applyAlignment="1" applyProtection="1">
      <alignment horizontal="right"/>
      <protection/>
    </xf>
    <xf numFmtId="39" fontId="3" fillId="0" borderId="39" xfId="137" applyNumberFormat="1" applyFont="1" applyFill="1" applyBorder="1" applyAlignment="1" applyProtection="1">
      <alignment horizontal="right"/>
      <protection/>
    </xf>
    <xf numFmtId="39" fontId="3" fillId="0" borderId="35" xfId="137" applyFont="1" applyFill="1" applyBorder="1" applyAlignment="1">
      <alignment/>
      <protection/>
    </xf>
    <xf numFmtId="39" fontId="3" fillId="0" borderId="35" xfId="137" applyFont="1" applyFill="1" applyBorder="1" applyAlignment="1">
      <alignment horizontal="right"/>
      <protection/>
    </xf>
    <xf numFmtId="39" fontId="121" fillId="0" borderId="51" xfId="137" applyNumberFormat="1" applyFont="1" applyFill="1" applyBorder="1" applyAlignment="1" applyProtection="1">
      <alignment horizontal="right"/>
      <protection/>
    </xf>
    <xf numFmtId="39" fontId="3" fillId="0" borderId="78" xfId="137" applyFont="1" applyFill="1" applyBorder="1">
      <alignment/>
      <protection/>
    </xf>
    <xf numFmtId="39" fontId="3" fillId="0" borderId="79" xfId="137" applyNumberFormat="1" applyFont="1" applyFill="1" applyBorder="1" applyAlignment="1" applyProtection="1">
      <alignment horizontal="right"/>
      <protection/>
    </xf>
    <xf numFmtId="39" fontId="3" fillId="0" borderId="80" xfId="137" applyNumberFormat="1" applyFont="1" applyFill="1" applyBorder="1" applyAlignment="1" applyProtection="1">
      <alignment horizontal="right"/>
      <protection/>
    </xf>
    <xf numFmtId="39" fontId="3" fillId="0" borderId="46" xfId="137" applyNumberFormat="1" applyFont="1" applyFill="1" applyBorder="1" applyAlignment="1" applyProtection="1">
      <alignment horizontal="right"/>
      <protection/>
    </xf>
    <xf numFmtId="1" fontId="2" fillId="0" borderId="81" xfId="137" applyNumberFormat="1" applyFont="1" applyFill="1" applyBorder="1" applyAlignment="1">
      <alignment horizontal="center"/>
      <protection/>
    </xf>
    <xf numFmtId="2" fontId="3" fillId="0" borderId="36" xfId="0" applyNumberFormat="1" applyFont="1" applyFill="1" applyBorder="1" applyAlignment="1">
      <alignment/>
    </xf>
    <xf numFmtId="39" fontId="3" fillId="0" borderId="57" xfId="137" applyNumberFormat="1" applyFont="1" applyFill="1" applyBorder="1">
      <alignment/>
      <protection/>
    </xf>
    <xf numFmtId="39" fontId="3" fillId="0" borderId="59" xfId="137" applyNumberFormat="1" applyFont="1" applyFill="1" applyBorder="1" applyAlignment="1" applyProtection="1">
      <alignment horizontal="right"/>
      <protection/>
    </xf>
    <xf numFmtId="39" fontId="3" fillId="0" borderId="59" xfId="137" applyNumberFormat="1" applyFont="1" applyFill="1" applyBorder="1">
      <alignment/>
      <protection/>
    </xf>
    <xf numFmtId="39" fontId="3" fillId="0" borderId="82" xfId="137" applyNumberFormat="1" applyFont="1" applyFill="1" applyBorder="1" applyAlignment="1" applyProtection="1">
      <alignment horizontal="right"/>
      <protection/>
    </xf>
    <xf numFmtId="39" fontId="3" fillId="0" borderId="54" xfId="137" applyNumberFormat="1" applyFont="1" applyFill="1" applyBorder="1" applyAlignment="1" applyProtection="1">
      <alignment horizontal="right"/>
      <protection/>
    </xf>
    <xf numFmtId="39" fontId="3" fillId="0" borderId="53" xfId="137" applyNumberFormat="1" applyFont="1" applyFill="1" applyBorder="1" applyAlignment="1" applyProtection="1">
      <alignment horizontal="right"/>
      <protection/>
    </xf>
    <xf numFmtId="0" fontId="3" fillId="0" borderId="54" xfId="0" applyFont="1" applyFill="1" applyBorder="1" applyAlignment="1">
      <alignment/>
    </xf>
    <xf numFmtId="2" fontId="3" fillId="0" borderId="59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39" fontId="3" fillId="0" borderId="52" xfId="137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4" fontId="14" fillId="0" borderId="0" xfId="138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9" fontId="3" fillId="23" borderId="59" xfId="137" applyFont="1" applyFill="1" applyBorder="1">
      <alignment/>
      <protection/>
    </xf>
    <xf numFmtId="39" fontId="3" fillId="23" borderId="67" xfId="137" applyFont="1" applyFill="1" applyBorder="1">
      <alignment/>
      <protection/>
    </xf>
    <xf numFmtId="39" fontId="3" fillId="23" borderId="70" xfId="137" applyFont="1" applyFill="1" applyBorder="1">
      <alignment/>
      <protection/>
    </xf>
    <xf numFmtId="39" fontId="3" fillId="23" borderId="76" xfId="137" applyFont="1" applyFill="1" applyBorder="1">
      <alignment/>
      <protection/>
    </xf>
    <xf numFmtId="39" fontId="3" fillId="23" borderId="13" xfId="137" applyFont="1" applyFill="1" applyBorder="1">
      <alignment/>
      <protection/>
    </xf>
    <xf numFmtId="39" fontId="3" fillId="23" borderId="62" xfId="137" applyFont="1" applyFill="1" applyBorder="1">
      <alignment/>
      <protection/>
    </xf>
    <xf numFmtId="39" fontId="3" fillId="23" borderId="79" xfId="137" applyFont="1" applyFill="1" applyBorder="1">
      <alignment/>
      <protection/>
    </xf>
    <xf numFmtId="39" fontId="3" fillId="23" borderId="59" xfId="137" applyNumberFormat="1" applyFont="1" applyFill="1" applyBorder="1">
      <alignment/>
      <protection/>
    </xf>
    <xf numFmtId="39" fontId="3" fillId="23" borderId="58" xfId="137" applyFont="1" applyFill="1" applyBorder="1">
      <alignment/>
      <protection/>
    </xf>
    <xf numFmtId="191" fontId="14" fillId="58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2" fontId="14" fillId="57" borderId="0" xfId="0" applyNumberFormat="1" applyFont="1" applyFill="1" applyAlignment="1" applyProtection="1">
      <alignment horizontal="center"/>
      <protection/>
    </xf>
    <xf numFmtId="3" fontId="14" fillId="0" borderId="0" xfId="0" applyNumberFormat="1" applyFont="1" applyAlignment="1" applyProtection="1">
      <alignment horizontal="left"/>
      <protection/>
    </xf>
    <xf numFmtId="2" fontId="14" fillId="58" borderId="0" xfId="0" applyNumberFormat="1" applyFont="1" applyFill="1" applyAlignment="1" applyProtection="1">
      <alignment horizontal="center"/>
      <protection/>
    </xf>
    <xf numFmtId="2" fontId="14" fillId="58" borderId="0" xfId="0" applyNumberFormat="1" applyFont="1" applyFill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122" fillId="61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4" fontId="33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200" fontId="32" fillId="0" borderId="0" xfId="168" applyNumberFormat="1" applyFont="1" applyAlignment="1" applyProtection="1">
      <alignment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123" fillId="0" borderId="0" xfId="131" applyFont="1">
      <alignment/>
      <protection/>
    </xf>
    <xf numFmtId="0" fontId="123" fillId="0" borderId="0" xfId="131" applyFont="1" applyAlignment="1">
      <alignment horizontal="center"/>
      <protection/>
    </xf>
    <xf numFmtId="43" fontId="123" fillId="0" borderId="0" xfId="85" applyFont="1" applyAlignment="1">
      <alignment horizontal="center"/>
    </xf>
    <xf numFmtId="205" fontId="123" fillId="0" borderId="0" xfId="131" applyNumberFormat="1" applyFont="1" applyAlignment="1">
      <alignment horizontal="center"/>
      <protection/>
    </xf>
    <xf numFmtId="0" fontId="123" fillId="0" borderId="0" xfId="131" applyFont="1" applyAlignment="1">
      <alignment horizontal="left"/>
      <protection/>
    </xf>
    <xf numFmtId="43" fontId="123" fillId="0" borderId="0" xfId="85" applyFont="1" applyAlignment="1">
      <alignment/>
    </xf>
    <xf numFmtId="205" fontId="123" fillId="0" borderId="0" xfId="131" applyNumberFormat="1" applyFont="1">
      <alignment/>
      <protection/>
    </xf>
    <xf numFmtId="0" fontId="123" fillId="0" borderId="9" xfId="131" applyFont="1" applyBorder="1" applyAlignment="1">
      <alignment horizontal="center" vertical="center" wrapText="1"/>
      <protection/>
    </xf>
    <xf numFmtId="43" fontId="123" fillId="0" borderId="9" xfId="85" applyFont="1" applyBorder="1" applyAlignment="1">
      <alignment horizontal="center" vertical="center" wrapText="1"/>
    </xf>
    <xf numFmtId="205" fontId="123" fillId="0" borderId="9" xfId="131" applyNumberFormat="1" applyFont="1" applyBorder="1" applyAlignment="1">
      <alignment horizontal="center" vertical="center" wrapText="1"/>
      <protection/>
    </xf>
    <xf numFmtId="0" fontId="123" fillId="0" borderId="0" xfId="131" applyFont="1" applyAlignment="1">
      <alignment horizontal="center" vertical="center" wrapText="1"/>
      <protection/>
    </xf>
    <xf numFmtId="0" fontId="123" fillId="0" borderId="83" xfId="131" applyFont="1" applyBorder="1" applyAlignment="1">
      <alignment horizontal="center"/>
      <protection/>
    </xf>
    <xf numFmtId="0" fontId="124" fillId="0" borderId="83" xfId="131" applyFont="1" applyBorder="1">
      <alignment/>
      <protection/>
    </xf>
    <xf numFmtId="43" fontId="123" fillId="0" borderId="83" xfId="85" applyFont="1" applyBorder="1" applyAlignment="1">
      <alignment/>
    </xf>
    <xf numFmtId="205" fontId="123" fillId="0" borderId="83" xfId="131" applyNumberFormat="1" applyFont="1" applyBorder="1">
      <alignment/>
      <protection/>
    </xf>
    <xf numFmtId="0" fontId="123" fillId="0" borderId="83" xfId="131" applyFont="1" applyBorder="1">
      <alignment/>
      <protection/>
    </xf>
    <xf numFmtId="0" fontId="123" fillId="0" borderId="84" xfId="131" applyFont="1" applyBorder="1" applyAlignment="1">
      <alignment horizontal="center"/>
      <protection/>
    </xf>
    <xf numFmtId="0" fontId="123" fillId="0" borderId="84" xfId="131" applyFont="1" applyBorder="1">
      <alignment/>
      <protection/>
    </xf>
    <xf numFmtId="43" fontId="123" fillId="0" borderId="84" xfId="85" applyFont="1" applyBorder="1" applyAlignment="1">
      <alignment/>
    </xf>
    <xf numFmtId="205" fontId="123" fillId="0" borderId="84" xfId="131" applyNumberFormat="1" applyFont="1" applyBorder="1">
      <alignment/>
      <protection/>
    </xf>
    <xf numFmtId="0" fontId="124" fillId="0" borderId="84" xfId="131" applyFont="1" applyBorder="1">
      <alignment/>
      <protection/>
    </xf>
    <xf numFmtId="49" fontId="123" fillId="0" borderId="84" xfId="131" applyNumberFormat="1" applyFont="1" applyBorder="1">
      <alignment/>
      <protection/>
    </xf>
    <xf numFmtId="43" fontId="34" fillId="0" borderId="84" xfId="85" applyFont="1" applyBorder="1" applyAlignment="1">
      <alignment/>
    </xf>
    <xf numFmtId="0" fontId="123" fillId="0" borderId="85" xfId="131" applyFont="1" applyBorder="1">
      <alignment/>
      <protection/>
    </xf>
    <xf numFmtId="0" fontId="123" fillId="0" borderId="85" xfId="131" applyFont="1" applyBorder="1" applyAlignment="1">
      <alignment horizontal="center"/>
      <protection/>
    </xf>
    <xf numFmtId="0" fontId="124" fillId="0" borderId="85" xfId="131" applyFont="1" applyBorder="1">
      <alignment/>
      <protection/>
    </xf>
    <xf numFmtId="0" fontId="123" fillId="0" borderId="13" xfId="131" applyFont="1" applyBorder="1" applyAlignment="1">
      <alignment horizontal="center"/>
      <protection/>
    </xf>
    <xf numFmtId="0" fontId="123" fillId="0" borderId="13" xfId="131" applyFont="1" applyBorder="1">
      <alignment/>
      <protection/>
    </xf>
    <xf numFmtId="43" fontId="123" fillId="0" borderId="13" xfId="85" applyFont="1" applyBorder="1" applyAlignment="1">
      <alignment/>
    </xf>
    <xf numFmtId="205" fontId="123" fillId="0" borderId="13" xfId="131" applyNumberFormat="1" applyFont="1" applyBorder="1">
      <alignment/>
      <protection/>
    </xf>
    <xf numFmtId="0" fontId="123" fillId="0" borderId="9" xfId="131" applyFont="1" applyBorder="1" applyAlignment="1">
      <alignment horizontal="center"/>
      <protection/>
    </xf>
    <xf numFmtId="0" fontId="123" fillId="0" borderId="9" xfId="131" applyFont="1" applyBorder="1">
      <alignment/>
      <protection/>
    </xf>
    <xf numFmtId="43" fontId="123" fillId="0" borderId="9" xfId="85" applyFont="1" applyBorder="1" applyAlignment="1">
      <alignment/>
    </xf>
    <xf numFmtId="205" fontId="123" fillId="0" borderId="9" xfId="131" applyNumberFormat="1" applyFont="1" applyBorder="1">
      <alignment/>
      <protection/>
    </xf>
    <xf numFmtId="43" fontId="34" fillId="0" borderId="86" xfId="85" applyFont="1" applyBorder="1" applyAlignment="1" applyProtection="1">
      <alignment/>
      <protection/>
    </xf>
    <xf numFmtId="43" fontId="27" fillId="0" borderId="42" xfId="85" applyFont="1" applyBorder="1" applyAlignment="1" applyProtection="1">
      <alignment/>
      <protection/>
    </xf>
    <xf numFmtId="43" fontId="123" fillId="0" borderId="9" xfId="85" applyNumberFormat="1" applyFont="1" applyBorder="1" applyAlignment="1">
      <alignment/>
    </xf>
    <xf numFmtId="43" fontId="123" fillId="0" borderId="0" xfId="85" applyFont="1" applyAlignment="1">
      <alignment horizontal="left"/>
    </xf>
    <xf numFmtId="39" fontId="125" fillId="0" borderId="35" xfId="137" applyFont="1" applyBorder="1" applyAlignment="1">
      <alignment horizontal="center"/>
      <protection/>
    </xf>
    <xf numFmtId="39" fontId="125" fillId="0" borderId="33" xfId="137" applyFont="1" applyBorder="1" applyAlignment="1">
      <alignment horizontal="center"/>
      <protection/>
    </xf>
    <xf numFmtId="195" fontId="125" fillId="0" borderId="33" xfId="137" applyNumberFormat="1" applyFont="1" applyFill="1" applyBorder="1" applyAlignment="1">
      <alignment horizontal="center"/>
      <protection/>
    </xf>
    <xf numFmtId="188" fontId="126" fillId="0" borderId="45" xfId="0" applyNumberFormat="1" applyFont="1" applyFill="1" applyBorder="1" applyAlignment="1">
      <alignment horizontal="center" vertical="center"/>
    </xf>
    <xf numFmtId="195" fontId="125" fillId="0" borderId="33" xfId="137" applyNumberFormat="1" applyFont="1" applyBorder="1" applyAlignment="1">
      <alignment horizontal="center"/>
      <protection/>
    </xf>
    <xf numFmtId="39" fontId="125" fillId="0" borderId="33" xfId="137" applyNumberFormat="1" applyFont="1" applyBorder="1" applyAlignment="1">
      <alignment horizontal="center"/>
      <protection/>
    </xf>
    <xf numFmtId="195" fontId="125" fillId="0" borderId="13" xfId="137" applyNumberFormat="1" applyFont="1" applyBorder="1" applyAlignment="1">
      <alignment horizontal="center"/>
      <protection/>
    </xf>
    <xf numFmtId="192" fontId="125" fillId="0" borderId="45" xfId="0" applyNumberFormat="1" applyFont="1" applyFill="1" applyBorder="1" applyAlignment="1">
      <alignment horizontal="center"/>
    </xf>
    <xf numFmtId="188" fontId="125" fillId="0" borderId="37" xfId="0" applyNumberFormat="1" applyFont="1" applyFill="1" applyBorder="1" applyAlignment="1">
      <alignment horizontal="center"/>
    </xf>
    <xf numFmtId="188" fontId="126" fillId="0" borderId="13" xfId="0" applyNumberFormat="1" applyFont="1" applyFill="1" applyBorder="1" applyAlignment="1">
      <alignment horizontal="center" vertical="center"/>
    </xf>
    <xf numFmtId="188" fontId="125" fillId="0" borderId="33" xfId="137" applyNumberFormat="1" applyFont="1" applyBorder="1" applyAlignment="1">
      <alignment horizontal="center"/>
      <protection/>
    </xf>
    <xf numFmtId="192" fontId="125" fillId="0" borderId="13" xfId="0" applyNumberFormat="1" applyFont="1" applyFill="1" applyBorder="1" applyAlignment="1">
      <alignment horizontal="center"/>
    </xf>
    <xf numFmtId="188" fontId="125" fillId="0" borderId="39" xfId="0" applyNumberFormat="1" applyFont="1" applyFill="1" applyBorder="1" applyAlignment="1">
      <alignment horizontal="center"/>
    </xf>
    <xf numFmtId="4" fontId="14" fillId="0" borderId="0" xfId="138" applyFont="1" applyAlignment="1" applyProtection="1">
      <alignment horizontal="center"/>
      <protection/>
    </xf>
    <xf numFmtId="4" fontId="31" fillId="0" borderId="0" xfId="138" applyFont="1" applyAlignment="1" applyProtection="1">
      <alignment horizontal="center" vertical="center"/>
      <protection locked="0"/>
    </xf>
    <xf numFmtId="191" fontId="14" fillId="0" borderId="0" xfId="0" applyNumberFormat="1" applyFont="1" applyBorder="1" applyAlignment="1" applyProtection="1">
      <alignment/>
      <protection/>
    </xf>
    <xf numFmtId="0" fontId="36" fillId="0" borderId="0" xfId="132" applyFont="1" applyAlignment="1">
      <alignment horizontal="center" wrapText="1"/>
      <protection/>
    </xf>
    <xf numFmtId="0" fontId="37" fillId="0" borderId="9" xfId="132" applyFont="1" applyBorder="1" applyAlignment="1">
      <alignment horizontal="center"/>
      <protection/>
    </xf>
    <xf numFmtId="0" fontId="36" fillId="0" borderId="0" xfId="132" applyFont="1" applyAlignment="1">
      <alignment horizontal="center"/>
      <protection/>
    </xf>
    <xf numFmtId="0" fontId="38" fillId="0" borderId="29" xfId="132" applyFont="1" applyBorder="1" applyAlignment="1">
      <alignment horizontal="center"/>
      <protection/>
    </xf>
    <xf numFmtId="43" fontId="38" fillId="12" borderId="29" xfId="132" applyNumberFormat="1" applyFont="1" applyFill="1" applyBorder="1" applyAlignment="1">
      <alignment horizontal="center"/>
      <protection/>
    </xf>
    <xf numFmtId="0" fontId="36" fillId="0" borderId="84" xfId="132" applyFont="1" applyBorder="1" applyAlignment="1">
      <alignment horizontal="center"/>
      <protection/>
    </xf>
    <xf numFmtId="206" fontId="36" fillId="0" borderId="84" xfId="132" applyNumberFormat="1" applyFont="1" applyBorder="1" applyAlignment="1">
      <alignment horizontal="center"/>
      <protection/>
    </xf>
    <xf numFmtId="43" fontId="36" fillId="0" borderId="84" xfId="168" applyFont="1" applyBorder="1" applyAlignment="1">
      <alignment horizontal="center"/>
    </xf>
    <xf numFmtId="0" fontId="36" fillId="0" borderId="32" xfId="132" applyFont="1" applyBorder="1" applyAlignment="1">
      <alignment horizontal="center"/>
      <protection/>
    </xf>
    <xf numFmtId="206" fontId="36" fillId="0" borderId="32" xfId="132" applyNumberFormat="1" applyFont="1" applyBorder="1" applyAlignment="1">
      <alignment horizontal="center"/>
      <protection/>
    </xf>
    <xf numFmtId="43" fontId="36" fillId="0" borderId="32" xfId="168" applyFont="1" applyBorder="1" applyAlignment="1">
      <alignment horizontal="center"/>
    </xf>
    <xf numFmtId="0" fontId="39" fillId="0" borderId="29" xfId="132" applyFont="1" applyBorder="1" applyAlignment="1">
      <alignment horizontal="center"/>
      <protection/>
    </xf>
    <xf numFmtId="0" fontId="39" fillId="0" borderId="0" xfId="132" applyFont="1" applyAlignment="1">
      <alignment horizontal="center"/>
      <protection/>
    </xf>
    <xf numFmtId="43" fontId="38" fillId="0" borderId="29" xfId="168" applyFont="1" applyBorder="1" applyAlignment="1">
      <alignment horizontal="center"/>
    </xf>
    <xf numFmtId="43" fontId="38" fillId="12" borderId="86" xfId="168" applyFont="1" applyFill="1" applyBorder="1" applyAlignment="1">
      <alignment horizontal="center"/>
    </xf>
    <xf numFmtId="43" fontId="36" fillId="0" borderId="87" xfId="168" applyFont="1" applyBorder="1" applyAlignment="1">
      <alignment horizontal="center"/>
    </xf>
    <xf numFmtId="0" fontId="36" fillId="0" borderId="87" xfId="132" applyFont="1" applyBorder="1" applyAlignment="1">
      <alignment horizontal="center"/>
      <protection/>
    </xf>
    <xf numFmtId="206" fontId="36" fillId="0" borderId="87" xfId="132" applyNumberFormat="1" applyFont="1" applyBorder="1" applyAlignment="1">
      <alignment horizontal="center"/>
      <protection/>
    </xf>
    <xf numFmtId="206" fontId="38" fillId="0" borderId="29" xfId="132" applyNumberFormat="1" applyFont="1" applyBorder="1" applyAlignment="1">
      <alignment horizontal="center"/>
      <protection/>
    </xf>
    <xf numFmtId="0" fontId="36" fillId="0" borderId="13" xfId="132" applyFont="1" applyBorder="1" applyAlignment="1">
      <alignment horizontal="center"/>
      <protection/>
    </xf>
    <xf numFmtId="206" fontId="36" fillId="0" borderId="13" xfId="132" applyNumberFormat="1" applyFont="1" applyBorder="1" applyAlignment="1">
      <alignment horizontal="center"/>
      <protection/>
    </xf>
    <xf numFmtId="43" fontId="36" fillId="0" borderId="13" xfId="168" applyFont="1" applyBorder="1" applyAlignment="1">
      <alignment horizontal="center"/>
    </xf>
    <xf numFmtId="43" fontId="38" fillId="12" borderId="86" xfId="132" applyNumberFormat="1" applyFont="1" applyFill="1" applyBorder="1" applyAlignment="1">
      <alignment horizontal="center"/>
      <protection/>
    </xf>
    <xf numFmtId="206" fontId="36" fillId="0" borderId="0" xfId="132" applyNumberFormat="1" applyFont="1" applyAlignment="1">
      <alignment horizontal="center"/>
      <protection/>
    </xf>
    <xf numFmtId="0" fontId="36" fillId="0" borderId="0" xfId="132" applyFont="1" applyFill="1">
      <alignment/>
      <protection/>
    </xf>
    <xf numFmtId="222" fontId="37" fillId="0" borderId="45" xfId="132" applyNumberFormat="1" applyFont="1" applyFill="1" applyBorder="1" applyAlignment="1">
      <alignment horizontal="center"/>
      <protection/>
    </xf>
    <xf numFmtId="222" fontId="37" fillId="0" borderId="49" xfId="132" applyNumberFormat="1" applyFont="1" applyFill="1" applyBorder="1" applyAlignment="1">
      <alignment horizontal="center"/>
      <protection/>
    </xf>
    <xf numFmtId="0" fontId="37" fillId="0" borderId="49" xfId="132" applyFont="1" applyFill="1" applyBorder="1" applyAlignment="1">
      <alignment horizontal="center"/>
      <protection/>
    </xf>
    <xf numFmtId="0" fontId="37" fillId="0" borderId="45" xfId="132" applyFont="1" applyFill="1" applyBorder="1" applyAlignment="1">
      <alignment horizontal="center"/>
      <protection/>
    </xf>
    <xf numFmtId="222" fontId="37" fillId="0" borderId="37" xfId="132" applyNumberFormat="1" applyFont="1" applyFill="1" applyBorder="1" applyAlignment="1">
      <alignment horizontal="center"/>
      <protection/>
    </xf>
    <xf numFmtId="222" fontId="36" fillId="0" borderId="26" xfId="132" applyNumberFormat="1" applyFont="1" applyFill="1" applyBorder="1" applyAlignment="1">
      <alignment horizontal="center"/>
      <protection/>
    </xf>
    <xf numFmtId="0" fontId="37" fillId="0" borderId="36" xfId="132" applyFont="1" applyFill="1" applyBorder="1">
      <alignment/>
      <protection/>
    </xf>
    <xf numFmtId="222" fontId="37" fillId="0" borderId="36" xfId="132" applyNumberFormat="1" applyFont="1" applyFill="1" applyBorder="1" applyAlignment="1">
      <alignment horizontal="center" vertical="top"/>
      <protection/>
    </xf>
    <xf numFmtId="222" fontId="37" fillId="0" borderId="50" xfId="132" applyNumberFormat="1" applyFont="1" applyFill="1" applyBorder="1" applyAlignment="1">
      <alignment horizontal="center" vertical="top"/>
      <protection/>
    </xf>
    <xf numFmtId="0" fontId="37" fillId="0" borderId="50" xfId="132" applyFont="1" applyFill="1" applyBorder="1" applyAlignment="1">
      <alignment horizontal="center" vertical="top"/>
      <protection/>
    </xf>
    <xf numFmtId="0" fontId="37" fillId="0" borderId="36" xfId="132" applyFont="1" applyFill="1" applyBorder="1" applyAlignment="1">
      <alignment horizontal="center" vertical="top"/>
      <protection/>
    </xf>
    <xf numFmtId="0" fontId="37" fillId="0" borderId="50" xfId="132" applyFont="1" applyFill="1" applyBorder="1">
      <alignment/>
      <protection/>
    </xf>
    <xf numFmtId="0" fontId="37" fillId="0" borderId="50" xfId="132" applyFont="1" applyFill="1" applyBorder="1" applyAlignment="1">
      <alignment vertical="top"/>
      <protection/>
    </xf>
    <xf numFmtId="0" fontId="37" fillId="0" borderId="38" xfId="132" applyFont="1" applyFill="1" applyBorder="1" applyAlignment="1">
      <alignment horizontal="center" vertical="top"/>
      <protection/>
    </xf>
    <xf numFmtId="0" fontId="36" fillId="0" borderId="46" xfId="132" applyFont="1" applyFill="1" applyBorder="1" applyAlignment="1">
      <alignment vertical="top"/>
      <protection/>
    </xf>
    <xf numFmtId="203" fontId="36" fillId="0" borderId="88" xfId="132" applyNumberFormat="1" applyFont="1" applyFill="1" applyBorder="1" applyAlignment="1" applyProtection="1">
      <alignment horizontal="center"/>
      <protection locked="0"/>
    </xf>
    <xf numFmtId="203" fontId="36" fillId="0" borderId="87" xfId="132" applyNumberFormat="1" applyFont="1" applyFill="1" applyBorder="1" applyAlignment="1" applyProtection="1">
      <alignment horizontal="center"/>
      <protection locked="0"/>
    </xf>
    <xf numFmtId="203" fontId="36" fillId="0" borderId="89" xfId="132" applyNumberFormat="1" applyFont="1" applyFill="1" applyBorder="1" applyAlignment="1" applyProtection="1">
      <alignment horizontal="center"/>
      <protection locked="0"/>
    </xf>
    <xf numFmtId="0" fontId="36" fillId="0" borderId="90" xfId="132" applyFont="1" applyFill="1" applyBorder="1" applyAlignment="1">
      <alignment horizontal="center"/>
      <protection/>
    </xf>
    <xf numFmtId="0" fontId="36" fillId="0" borderId="87" xfId="132" applyFont="1" applyFill="1" applyBorder="1" applyAlignment="1">
      <alignment horizontal="center"/>
      <protection/>
    </xf>
    <xf numFmtId="0" fontId="36" fillId="0" borderId="91" xfId="132" applyFont="1" applyFill="1" applyBorder="1" applyAlignment="1">
      <alignment horizontal="center"/>
      <protection/>
    </xf>
    <xf numFmtId="203" fontId="36" fillId="0" borderId="92" xfId="132" applyNumberFormat="1" applyFont="1" applyFill="1" applyBorder="1" applyAlignment="1" applyProtection="1">
      <alignment horizontal="center"/>
      <protection locked="0"/>
    </xf>
    <xf numFmtId="203" fontId="36" fillId="0" borderId="84" xfId="132" applyNumberFormat="1" applyFont="1" applyFill="1" applyBorder="1" applyAlignment="1" applyProtection="1">
      <alignment horizontal="center"/>
      <protection locked="0"/>
    </xf>
    <xf numFmtId="0" fontId="36" fillId="0" borderId="89" xfId="132" applyFont="1" applyFill="1" applyBorder="1" applyAlignment="1">
      <alignment horizontal="center"/>
      <protection/>
    </xf>
    <xf numFmtId="0" fontId="36" fillId="0" borderId="84" xfId="132" applyFont="1" applyFill="1" applyBorder="1" applyAlignment="1">
      <alignment horizontal="center"/>
      <protection/>
    </xf>
    <xf numFmtId="0" fontId="36" fillId="0" borderId="93" xfId="132" applyFont="1" applyFill="1" applyBorder="1" applyAlignment="1">
      <alignment horizontal="center"/>
      <protection/>
    </xf>
    <xf numFmtId="203" fontId="36" fillId="0" borderId="90" xfId="132" applyNumberFormat="1" applyFont="1" applyFill="1" applyBorder="1" applyAlignment="1" applyProtection="1">
      <alignment horizontal="center"/>
      <protection locked="0"/>
    </xf>
    <xf numFmtId="203" fontId="36" fillId="0" borderId="94" xfId="132" applyNumberFormat="1" applyFont="1" applyFill="1" applyBorder="1" applyAlignment="1" applyProtection="1">
      <alignment horizontal="center"/>
      <protection locked="0"/>
    </xf>
    <xf numFmtId="203" fontId="36" fillId="0" borderId="95" xfId="132" applyNumberFormat="1" applyFont="1" applyFill="1" applyBorder="1" applyAlignment="1" applyProtection="1">
      <alignment horizontal="center"/>
      <protection locked="0"/>
    </xf>
    <xf numFmtId="203" fontId="36" fillId="0" borderId="96" xfId="132" applyNumberFormat="1" applyFont="1" applyFill="1" applyBorder="1" applyAlignment="1" applyProtection="1">
      <alignment horizontal="center"/>
      <protection locked="0"/>
    </xf>
    <xf numFmtId="0" fontId="36" fillId="0" borderId="96" xfId="132" applyFont="1" applyFill="1" applyBorder="1" applyAlignment="1">
      <alignment horizontal="center"/>
      <protection/>
    </xf>
    <xf numFmtId="0" fontId="36" fillId="0" borderId="95" xfId="132" applyFont="1" applyFill="1" applyBorder="1" applyAlignment="1">
      <alignment horizontal="center"/>
      <protection/>
    </xf>
    <xf numFmtId="203" fontId="36" fillId="0" borderId="97" xfId="132" applyNumberFormat="1" applyFont="1" applyFill="1" applyBorder="1" applyAlignment="1" applyProtection="1">
      <alignment horizontal="center"/>
      <protection locked="0"/>
    </xf>
    <xf numFmtId="203" fontId="36" fillId="0" borderId="34" xfId="132" applyNumberFormat="1" applyFont="1" applyFill="1" applyBorder="1" applyAlignment="1" applyProtection="1">
      <alignment horizontal="center"/>
      <protection locked="0"/>
    </xf>
    <xf numFmtId="0" fontId="36" fillId="0" borderId="34" xfId="132" applyFont="1" applyFill="1" applyBorder="1" applyAlignment="1">
      <alignment horizontal="center"/>
      <protection/>
    </xf>
    <xf numFmtId="0" fontId="36" fillId="0" borderId="32" xfId="132" applyFont="1" applyFill="1" applyBorder="1" applyAlignment="1">
      <alignment horizontal="center"/>
      <protection/>
    </xf>
    <xf numFmtId="0" fontId="38" fillId="0" borderId="53" xfId="132" applyFont="1" applyFill="1" applyBorder="1" applyAlignment="1">
      <alignment horizontal="center"/>
      <protection/>
    </xf>
    <xf numFmtId="0" fontId="38" fillId="0" borderId="4" xfId="132" applyFont="1" applyFill="1" applyBorder="1" applyAlignment="1">
      <alignment horizontal="center"/>
      <protection/>
    </xf>
    <xf numFmtId="200" fontId="38" fillId="0" borderId="59" xfId="132" applyNumberFormat="1" applyFont="1" applyFill="1" applyBorder="1" applyAlignment="1">
      <alignment horizontal="center"/>
      <protection/>
    </xf>
    <xf numFmtId="43" fontId="36" fillId="0" borderId="59" xfId="132" applyNumberFormat="1" applyFont="1" applyFill="1" applyBorder="1" applyAlignment="1">
      <alignment horizontal="center"/>
      <protection/>
    </xf>
    <xf numFmtId="0" fontId="36" fillId="0" borderId="49" xfId="132" applyFont="1" applyFill="1" applyBorder="1" applyAlignment="1">
      <alignment horizontal="left"/>
      <protection/>
    </xf>
    <xf numFmtId="0" fontId="36" fillId="0" borderId="0" xfId="132" applyFont="1" applyFill="1" applyBorder="1" applyAlignment="1">
      <alignment horizontal="left"/>
      <protection/>
    </xf>
    <xf numFmtId="0" fontId="36" fillId="0" borderId="0" xfId="132" applyFont="1" applyFill="1" applyAlignment="1">
      <alignment horizontal="center"/>
      <protection/>
    </xf>
    <xf numFmtId="200" fontId="36" fillId="0" borderId="0" xfId="132" applyNumberFormat="1" applyFont="1" applyFill="1">
      <alignment/>
      <protection/>
    </xf>
    <xf numFmtId="200" fontId="38" fillId="12" borderId="29" xfId="132" applyNumberFormat="1" applyFont="1" applyFill="1" applyBorder="1" applyAlignment="1">
      <alignment horizontal="center"/>
      <protection/>
    </xf>
    <xf numFmtId="0" fontId="14" fillId="41" borderId="0" xfId="0" applyFont="1" applyFill="1" applyAlignment="1" applyProtection="1">
      <alignment/>
      <protection locked="0"/>
    </xf>
    <xf numFmtId="0" fontId="14" fillId="41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89" fontId="14" fillId="41" borderId="0" xfId="0" applyNumberFormat="1" applyFont="1" applyFill="1" applyAlignment="1" applyProtection="1">
      <alignment horizontal="center"/>
      <protection locked="0"/>
    </xf>
    <xf numFmtId="0" fontId="14" fillId="57" borderId="0" xfId="0" applyFont="1" applyFill="1" applyAlignment="1" applyProtection="1">
      <alignment/>
      <protection locked="0"/>
    </xf>
    <xf numFmtId="203" fontId="14" fillId="57" borderId="0" xfId="0" applyNumberFormat="1" applyFont="1" applyFill="1" applyAlignment="1" applyProtection="1">
      <alignment horizontal="center"/>
      <protection/>
    </xf>
    <xf numFmtId="0" fontId="14" fillId="57" borderId="0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4" fontId="31" fillId="0" borderId="0" xfId="138" applyFont="1" applyAlignment="1" applyProtection="1">
      <alignment vertical="center"/>
      <protection locked="0"/>
    </xf>
    <xf numFmtId="4" fontId="14" fillId="0" borderId="0" xfId="138" applyFont="1" applyAlignment="1" applyProtection="1">
      <alignment/>
      <protection/>
    </xf>
    <xf numFmtId="39" fontId="78" fillId="0" borderId="0" xfId="0" applyNumberFormat="1" applyFont="1" applyAlignment="1">
      <alignment vertical="top" wrapText="1"/>
    </xf>
    <xf numFmtId="0" fontId="7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9" fontId="0" fillId="0" borderId="0" xfId="0" applyNumberFormat="1" applyAlignment="1">
      <alignment vertical="top" wrapText="1"/>
    </xf>
    <xf numFmtId="39" fontId="0" fillId="0" borderId="98" xfId="0" applyNumberFormat="1" applyBorder="1" applyAlignment="1">
      <alignment vertical="top" wrapText="1"/>
    </xf>
    <xf numFmtId="0" fontId="0" fillId="0" borderId="99" xfId="0" applyBorder="1" applyAlignment="1">
      <alignment vertical="top" wrapText="1"/>
    </xf>
    <xf numFmtId="0" fontId="0" fillId="0" borderId="100" xfId="0" applyBorder="1" applyAlignment="1">
      <alignment vertical="top" wrapText="1"/>
    </xf>
    <xf numFmtId="0" fontId="0" fillId="0" borderId="101" xfId="0" applyBorder="1" applyAlignment="1">
      <alignment vertical="top" wrapText="1"/>
    </xf>
    <xf numFmtId="0" fontId="0" fillId="0" borderId="102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0" fillId="0" borderId="104" xfId="0" applyBorder="1" applyAlignment="1">
      <alignment vertical="top" wrapText="1"/>
    </xf>
    <xf numFmtId="0" fontId="7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9" fontId="78" fillId="0" borderId="0" xfId="0" applyNumberFormat="1" applyFont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0" fontId="0" fillId="0" borderId="105" xfId="0" applyBorder="1" applyAlignment="1">
      <alignment horizontal="center" vertical="top" wrapText="1"/>
    </xf>
    <xf numFmtId="39" fontId="103" fillId="0" borderId="106" xfId="117" applyNumberFormat="1" applyBorder="1" applyAlignment="1" applyProtection="1">
      <alignment horizontal="center" vertical="top" wrapText="1"/>
      <protection/>
    </xf>
    <xf numFmtId="0" fontId="0" fillId="0" borderId="102" xfId="0" applyBorder="1" applyAlignment="1">
      <alignment horizontal="center" vertical="top" wrapText="1"/>
    </xf>
    <xf numFmtId="39" fontId="103" fillId="0" borderId="107" xfId="117" applyNumberFormat="1" applyBorder="1" applyAlignment="1" applyProtection="1">
      <alignment horizontal="center" vertical="top" wrapText="1"/>
      <protection/>
    </xf>
    <xf numFmtId="0" fontId="103" fillId="0" borderId="106" xfId="117" applyBorder="1" applyAlignment="1" applyProtection="1">
      <alignment horizontal="center" vertical="top" wrapText="1"/>
      <protection/>
    </xf>
    <xf numFmtId="0" fontId="103" fillId="0" borderId="106" xfId="117" applyNumberFormat="1" applyBorder="1" applyAlignment="1" applyProtection="1">
      <alignment horizontal="center" vertical="top" wrapText="1"/>
      <protection/>
    </xf>
    <xf numFmtId="0" fontId="103" fillId="0" borderId="107" xfId="117" applyNumberFormat="1" applyBorder="1" applyAlignment="1" applyProtection="1">
      <alignment horizontal="center" vertical="top" wrapText="1"/>
      <protection/>
    </xf>
    <xf numFmtId="0" fontId="0" fillId="0" borderId="104" xfId="0" applyBorder="1" applyAlignment="1">
      <alignment horizontal="center" vertical="top" wrapText="1"/>
    </xf>
    <xf numFmtId="0" fontId="0" fillId="0" borderId="108" xfId="0" applyBorder="1" applyAlignment="1">
      <alignment horizontal="center" vertical="top" wrapText="1"/>
    </xf>
    <xf numFmtId="0" fontId="14" fillId="0" borderId="0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/>
      <protection/>
    </xf>
    <xf numFmtId="0" fontId="14" fillId="0" borderId="43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3" fontId="14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27" fillId="0" borderId="0" xfId="0" applyFont="1" applyAlignment="1">
      <alignment/>
    </xf>
    <xf numFmtId="43" fontId="79" fillId="0" borderId="0" xfId="171" applyNumberFormat="1" applyFont="1" applyFill="1" applyAlignment="1">
      <alignment/>
    </xf>
    <xf numFmtId="43" fontId="14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 horizontal="center"/>
      <protection/>
    </xf>
    <xf numFmtId="3" fontId="14" fillId="0" borderId="29" xfId="0" applyNumberFormat="1" applyFont="1" applyBorder="1" applyAlignment="1" applyProtection="1">
      <alignment/>
      <protection/>
    </xf>
    <xf numFmtId="41" fontId="14" fillId="58" borderId="13" xfId="0" applyNumberFormat="1" applyFont="1" applyFill="1" applyBorder="1" applyAlignment="1" applyProtection="1">
      <alignment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41" fontId="14" fillId="0" borderId="13" xfId="0" applyNumberFormat="1" applyFont="1" applyFill="1" applyBorder="1" applyAlignment="1" applyProtection="1">
      <alignment/>
      <protection/>
    </xf>
    <xf numFmtId="202" fontId="14" fillId="58" borderId="13" xfId="0" applyNumberFormat="1" applyFont="1" applyFill="1" applyBorder="1" applyAlignment="1" applyProtection="1">
      <alignment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9" xfId="0" applyFont="1" applyBorder="1" applyAlignment="1" applyProtection="1">
      <alignment/>
      <protection/>
    </xf>
    <xf numFmtId="4" fontId="14" fillId="0" borderId="9" xfId="0" applyNumberFormat="1" applyFont="1" applyBorder="1" applyAlignment="1" applyProtection="1">
      <alignment/>
      <protection/>
    </xf>
    <xf numFmtId="4" fontId="14" fillId="0" borderId="1" xfId="0" applyNumberFormat="1" applyFont="1" applyBorder="1" applyAlignment="1" applyProtection="1">
      <alignment/>
      <protection/>
    </xf>
    <xf numFmtId="0" fontId="14" fillId="0" borderId="4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/>
      <protection/>
    </xf>
    <xf numFmtId="4" fontId="14" fillId="0" borderId="13" xfId="0" applyNumberFormat="1" applyFont="1" applyBorder="1" applyAlignment="1" applyProtection="1">
      <alignment horizontal="right"/>
      <protection/>
    </xf>
    <xf numFmtId="4" fontId="14" fillId="0" borderId="42" xfId="0" applyNumberFormat="1" applyFont="1" applyBorder="1" applyAlignment="1" applyProtection="1">
      <alignment horizontal="right"/>
      <protection/>
    </xf>
    <xf numFmtId="41" fontId="14" fillId="0" borderId="13" xfId="0" applyNumberFormat="1" applyFont="1" applyBorder="1" applyAlignment="1" applyProtection="1">
      <alignment/>
      <protection/>
    </xf>
    <xf numFmtId="0" fontId="14" fillId="0" borderId="42" xfId="0" applyFont="1" applyBorder="1" applyAlignment="1" applyProtection="1">
      <alignment/>
      <protection/>
    </xf>
    <xf numFmtId="41" fontId="14" fillId="0" borderId="13" xfId="0" applyNumberFormat="1" applyFont="1" applyFill="1" applyBorder="1" applyAlignment="1" applyProtection="1">
      <alignment horizontal="right"/>
      <protection/>
    </xf>
    <xf numFmtId="4" fontId="14" fillId="0" borderId="9" xfId="0" applyNumberFormat="1" applyFont="1" applyBorder="1" applyAlignment="1" applyProtection="1">
      <alignment/>
      <protection/>
    </xf>
    <xf numFmtId="4" fontId="14" fillId="0" borderId="1" xfId="0" applyNumberFormat="1" applyFont="1" applyBorder="1" applyAlignment="1" applyProtection="1">
      <alignment/>
      <protection/>
    </xf>
    <xf numFmtId="41" fontId="14" fillId="58" borderId="13" xfId="0" applyNumberFormat="1" applyFont="1" applyFill="1" applyBorder="1" applyAlignment="1" applyProtection="1">
      <alignment/>
      <protection/>
    </xf>
    <xf numFmtId="41" fontId="14" fillId="58" borderId="13" xfId="0" applyNumberFormat="1" applyFont="1" applyFill="1" applyBorder="1" applyAlignment="1" applyProtection="1">
      <alignment horizontal="right"/>
      <protection/>
    </xf>
    <xf numFmtId="41" fontId="14" fillId="0" borderId="32" xfId="0" applyNumberFormat="1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/>
      <protection/>
    </xf>
    <xf numFmtId="4" fontId="128" fillId="0" borderId="0" xfId="0" applyNumberFormat="1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39" fontId="3" fillId="0" borderId="62" xfId="137" applyFont="1" applyFill="1" applyBorder="1">
      <alignment/>
      <protection/>
    </xf>
    <xf numFmtId="39" fontId="3" fillId="0" borderId="70" xfId="137" applyFont="1" applyFill="1" applyBorder="1">
      <alignment/>
      <protection/>
    </xf>
    <xf numFmtId="39" fontId="3" fillId="0" borderId="76" xfId="137" applyFont="1" applyFill="1" applyBorder="1">
      <alignment/>
      <protection/>
    </xf>
    <xf numFmtId="39" fontId="3" fillId="0" borderId="13" xfId="137" applyFont="1" applyFill="1" applyBorder="1">
      <alignment/>
      <protection/>
    </xf>
    <xf numFmtId="39" fontId="3" fillId="0" borderId="79" xfId="137" applyFont="1" applyFill="1" applyBorder="1">
      <alignment/>
      <protection/>
    </xf>
    <xf numFmtId="39" fontId="3" fillId="13" borderId="45" xfId="137" applyFont="1" applyFill="1" applyBorder="1" applyAlignment="1">
      <alignment horizontal="center"/>
      <protection/>
    </xf>
    <xf numFmtId="39" fontId="3" fillId="13" borderId="36" xfId="137" applyFont="1" applyFill="1" applyBorder="1" applyAlignment="1">
      <alignment horizontal="center"/>
      <protection/>
    </xf>
    <xf numFmtId="39" fontId="3" fillId="13" borderId="59" xfId="137" applyFont="1" applyFill="1" applyBorder="1">
      <alignment/>
      <protection/>
    </xf>
    <xf numFmtId="39" fontId="3" fillId="13" borderId="62" xfId="137" applyNumberFormat="1" applyFont="1" applyFill="1" applyBorder="1" applyAlignment="1" applyProtection="1">
      <alignment horizontal="right"/>
      <protection/>
    </xf>
    <xf numFmtId="39" fontId="3" fillId="13" borderId="70" xfId="137" applyNumberFormat="1" applyFont="1" applyFill="1" applyBorder="1" applyAlignment="1" applyProtection="1">
      <alignment horizontal="right"/>
      <protection/>
    </xf>
    <xf numFmtId="39" fontId="3" fillId="13" borderId="76" xfId="137" applyNumberFormat="1" applyFont="1" applyFill="1" applyBorder="1" applyAlignment="1" applyProtection="1">
      <alignment horizontal="right"/>
      <protection/>
    </xf>
    <xf numFmtId="39" fontId="3" fillId="13" borderId="13" xfId="137" applyNumberFormat="1" applyFont="1" applyFill="1" applyBorder="1" applyAlignment="1" applyProtection="1">
      <alignment horizontal="right"/>
      <protection/>
    </xf>
    <xf numFmtId="39" fontId="3" fillId="13" borderId="79" xfId="137" applyNumberFormat="1" applyFont="1" applyFill="1" applyBorder="1" applyAlignment="1" applyProtection="1">
      <alignment horizontal="right"/>
      <protection/>
    </xf>
    <xf numFmtId="39" fontId="3" fillId="13" borderId="59" xfId="137" applyNumberFormat="1" applyFont="1" applyFill="1" applyBorder="1" applyAlignment="1" applyProtection="1">
      <alignment horizontal="right"/>
      <protection/>
    </xf>
    <xf numFmtId="0" fontId="42" fillId="0" borderId="0" xfId="205" applyFont="1" applyFill="1">
      <alignment/>
      <protection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188" applyFont="1" applyFill="1" applyBorder="1" applyAlignment="1">
      <alignment horizontal="left"/>
      <protection/>
    </xf>
    <xf numFmtId="0" fontId="129" fillId="0" borderId="0" xfId="0" applyFont="1" applyAlignment="1">
      <alignment/>
    </xf>
    <xf numFmtId="0" fontId="42" fillId="62" borderId="0" xfId="0" applyFont="1" applyFill="1" applyAlignment="1">
      <alignment/>
    </xf>
    <xf numFmtId="0" fontId="42" fillId="0" borderId="0" xfId="205" applyFont="1" applyFill="1" applyAlignment="1">
      <alignment horizontal="left"/>
      <protection/>
    </xf>
    <xf numFmtId="43" fontId="42" fillId="0" borderId="0" xfId="172" applyFont="1" applyFill="1" applyAlignment="1">
      <alignment/>
    </xf>
    <xf numFmtId="0" fontId="42" fillId="0" borderId="0" xfId="206" applyFont="1">
      <alignment/>
      <protection/>
    </xf>
    <xf numFmtId="0" fontId="42" fillId="0" borderId="0" xfId="206" applyFont="1" applyAlignment="1">
      <alignment horizontal="left"/>
      <protection/>
    </xf>
    <xf numFmtId="0" fontId="42" fillId="0" borderId="0" xfId="205" applyFont="1">
      <alignment/>
      <protection/>
    </xf>
    <xf numFmtId="0" fontId="42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43" fontId="129" fillId="0" borderId="0" xfId="176" applyNumberFormat="1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3" fontId="14" fillId="0" borderId="41" xfId="0" applyNumberFormat="1" applyFont="1" applyBorder="1" applyAlignment="1" applyProtection="1">
      <alignment/>
      <protection/>
    </xf>
    <xf numFmtId="43" fontId="130" fillId="0" borderId="0" xfId="0" applyNumberFormat="1" applyFont="1" applyAlignment="1" applyProtection="1">
      <alignment/>
      <protection/>
    </xf>
    <xf numFmtId="43" fontId="0" fillId="0" borderId="0" xfId="171" applyNumberFormat="1" applyFont="1" applyFill="1" applyAlignment="1">
      <alignment/>
    </xf>
    <xf numFmtId="0" fontId="14" fillId="0" borderId="0" xfId="205" applyFont="1" applyFill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188" applyFont="1" applyFill="1" applyBorder="1" applyAlignment="1">
      <alignment horizontal="left"/>
      <protection/>
    </xf>
    <xf numFmtId="0" fontId="131" fillId="0" borderId="0" xfId="0" applyFont="1" applyAlignment="1">
      <alignment/>
    </xf>
    <xf numFmtId="0" fontId="14" fillId="0" borderId="0" xfId="205" applyFont="1" applyFill="1" applyAlignment="1">
      <alignment horizontal="left"/>
      <protection/>
    </xf>
    <xf numFmtId="43" fontId="14" fillId="0" borderId="0" xfId="172" applyFont="1" applyFill="1" applyAlignment="1">
      <alignment/>
    </xf>
    <xf numFmtId="0" fontId="14" fillId="0" borderId="0" xfId="206" applyFont="1">
      <alignment/>
      <protection/>
    </xf>
    <xf numFmtId="0" fontId="14" fillId="0" borderId="0" xfId="205" applyFont="1">
      <alignment/>
      <protection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3" fontId="131" fillId="0" borderId="0" xfId="176" applyNumberFormat="1" applyFont="1" applyAlignment="1">
      <alignment/>
    </xf>
    <xf numFmtId="0" fontId="132" fillId="0" borderId="0" xfId="0" applyFont="1" applyAlignment="1">
      <alignment/>
    </xf>
    <xf numFmtId="0" fontId="80" fillId="63" borderId="0" xfId="0" applyFont="1" applyFill="1" applyAlignment="1" applyProtection="1">
      <alignment horizontal="center"/>
      <protection/>
    </xf>
    <xf numFmtId="4" fontId="6" fillId="0" borderId="0" xfId="138" applyFont="1" applyAlignment="1" applyProtection="1">
      <alignment horizontal="centerContinuous"/>
      <protection/>
    </xf>
    <xf numFmtId="0" fontId="42" fillId="64" borderId="0" xfId="0" applyFont="1" applyFill="1" applyBorder="1" applyAlignment="1" applyProtection="1">
      <alignment/>
      <protection/>
    </xf>
    <xf numFmtId="0" fontId="42" fillId="64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119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" fontId="13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 locked="0"/>
    </xf>
    <xf numFmtId="0" fontId="82" fillId="0" borderId="0" xfId="199" applyFont="1">
      <alignment/>
      <protection/>
    </xf>
    <xf numFmtId="0" fontId="83" fillId="0" borderId="0" xfId="199" applyFont="1">
      <alignment/>
      <protection/>
    </xf>
    <xf numFmtId="0" fontId="82" fillId="0" borderId="0" xfId="199" applyFont="1" applyAlignment="1">
      <alignment horizontal="center"/>
      <protection/>
    </xf>
    <xf numFmtId="72" fontId="82" fillId="0" borderId="0" xfId="199" applyNumberFormat="1" applyFont="1" applyAlignment="1">
      <alignment horizontal="left"/>
      <protection/>
    </xf>
    <xf numFmtId="2" fontId="82" fillId="0" borderId="0" xfId="199" applyNumberFormat="1" applyFont="1">
      <alignment/>
      <protection/>
    </xf>
    <xf numFmtId="0" fontId="82" fillId="0" borderId="109" xfId="199" applyFont="1" applyBorder="1">
      <alignment/>
      <protection/>
    </xf>
    <xf numFmtId="0" fontId="82" fillId="0" borderId="0" xfId="199" applyFont="1" applyBorder="1">
      <alignment/>
      <protection/>
    </xf>
    <xf numFmtId="0" fontId="82" fillId="0" borderId="0" xfId="199" applyFont="1" applyAlignment="1">
      <alignment horizontal="left"/>
      <protection/>
    </xf>
    <xf numFmtId="0" fontId="82" fillId="0" borderId="0" xfId="199" applyFont="1" applyBorder="1" applyAlignment="1">
      <alignment horizontal="center"/>
      <protection/>
    </xf>
    <xf numFmtId="0" fontId="82" fillId="0" borderId="0" xfId="199" applyFont="1" applyAlignment="1">
      <alignment horizontal="right"/>
      <protection/>
    </xf>
    <xf numFmtId="0" fontId="82" fillId="0" borderId="0" xfId="188" applyFont="1" applyFill="1" applyBorder="1" applyAlignment="1">
      <alignment horizontal="left"/>
      <protection/>
    </xf>
    <xf numFmtId="0" fontId="82" fillId="0" borderId="0" xfId="206" applyFont="1">
      <alignment/>
      <protection/>
    </xf>
    <xf numFmtId="0" fontId="82" fillId="0" borderId="0" xfId="206" applyFont="1" applyAlignment="1">
      <alignment horizontal="left"/>
      <protection/>
    </xf>
    <xf numFmtId="0" fontId="134" fillId="0" borderId="0" xfId="188" applyFont="1">
      <alignment/>
      <protection/>
    </xf>
    <xf numFmtId="0" fontId="82" fillId="0" borderId="0" xfId="188" applyFont="1" applyFill="1">
      <alignment/>
      <protection/>
    </xf>
    <xf numFmtId="0" fontId="82" fillId="0" borderId="0" xfId="199" applyFont="1" applyBorder="1" applyAlignment="1">
      <alignment/>
      <protection/>
    </xf>
    <xf numFmtId="0" fontId="82" fillId="0" borderId="110" xfId="199" applyFont="1" applyBorder="1">
      <alignment/>
      <protection/>
    </xf>
    <xf numFmtId="0" fontId="82" fillId="0" borderId="0" xfId="199" applyFont="1" applyAlignment="1">
      <alignment/>
      <protection/>
    </xf>
    <xf numFmtId="43" fontId="82" fillId="0" borderId="0" xfId="199" applyNumberFormat="1" applyFont="1" applyAlignment="1">
      <alignment horizontal="center"/>
      <protection/>
    </xf>
    <xf numFmtId="0" fontId="82" fillId="0" borderId="9" xfId="199" applyFont="1" applyBorder="1" applyAlignment="1">
      <alignment horizontal="center"/>
      <protection/>
    </xf>
    <xf numFmtId="0" fontId="82" fillId="0" borderId="1" xfId="199" applyFont="1" applyBorder="1">
      <alignment/>
      <protection/>
    </xf>
    <xf numFmtId="0" fontId="82" fillId="0" borderId="5" xfId="199" applyFont="1" applyBorder="1">
      <alignment/>
      <protection/>
    </xf>
    <xf numFmtId="0" fontId="82" fillId="0" borderId="31" xfId="199" applyFont="1" applyBorder="1">
      <alignment/>
      <protection/>
    </xf>
    <xf numFmtId="0" fontId="82" fillId="0" borderId="9" xfId="199" applyFont="1" applyBorder="1">
      <alignment/>
      <protection/>
    </xf>
    <xf numFmtId="0" fontId="82" fillId="0" borderId="1" xfId="199" applyFont="1" applyBorder="1" applyAlignment="1">
      <alignment/>
      <protection/>
    </xf>
    <xf numFmtId="0" fontId="82" fillId="0" borderId="5" xfId="199" applyFont="1" applyBorder="1" applyAlignment="1">
      <alignment/>
      <protection/>
    </xf>
    <xf numFmtId="0" fontId="82" fillId="0" borderId="31" xfId="199" applyFont="1" applyBorder="1" applyAlignment="1">
      <alignment/>
      <protection/>
    </xf>
    <xf numFmtId="0" fontId="82" fillId="0" borderId="0" xfId="199" applyFont="1" applyBorder="1" applyAlignment="1">
      <alignment horizontal="right"/>
      <protection/>
    </xf>
    <xf numFmtId="0" fontId="82" fillId="0" borderId="0" xfId="199" applyFont="1" applyAlignment="1">
      <alignment horizontal="left" indent="10"/>
      <protection/>
    </xf>
    <xf numFmtId="223" fontId="82" fillId="0" borderId="0" xfId="199" applyNumberFormat="1" applyFont="1" applyBorder="1" applyAlignment="1">
      <alignment horizontal="left"/>
      <protection/>
    </xf>
    <xf numFmtId="187" fontId="14" fillId="13" borderId="13" xfId="0" applyNumberFormat="1" applyFont="1" applyFill="1" applyBorder="1" applyAlignment="1" applyProtection="1">
      <alignment/>
      <protection/>
    </xf>
    <xf numFmtId="43" fontId="14" fillId="13" borderId="13" xfId="0" applyNumberFormat="1" applyFont="1" applyFill="1" applyBorder="1" applyAlignment="1" applyProtection="1">
      <alignment/>
      <protection/>
    </xf>
    <xf numFmtId="204" fontId="14" fillId="13" borderId="42" xfId="0" applyNumberFormat="1" applyFont="1" applyFill="1" applyBorder="1" applyAlignment="1" applyProtection="1">
      <alignment/>
      <protection/>
    </xf>
    <xf numFmtId="43" fontId="14" fillId="13" borderId="42" xfId="0" applyNumberFormat="1" applyFont="1" applyFill="1" applyBorder="1" applyAlignment="1" applyProtection="1">
      <alignment/>
      <protection/>
    </xf>
    <xf numFmtId="0" fontId="36" fillId="0" borderId="0" xfId="132" applyFont="1" applyFill="1" applyAlignment="1">
      <alignment horizontal="center"/>
      <protection/>
    </xf>
    <xf numFmtId="0" fontId="38" fillId="0" borderId="0" xfId="132" applyFont="1" applyFill="1" applyBorder="1" applyAlignment="1">
      <alignment horizontal="center"/>
      <protection/>
    </xf>
    <xf numFmtId="0" fontId="37" fillId="0" borderId="47" xfId="132" applyFont="1" applyFill="1" applyBorder="1" applyAlignment="1">
      <alignment horizontal="center" vertical="center"/>
      <protection/>
    </xf>
    <xf numFmtId="0" fontId="37" fillId="0" borderId="48" xfId="132" applyFont="1" applyFill="1" applyBorder="1" applyAlignment="1">
      <alignment horizontal="center" vertical="center"/>
      <protection/>
    </xf>
    <xf numFmtId="0" fontId="37" fillId="0" borderId="45" xfId="132" applyFont="1" applyFill="1" applyBorder="1" applyAlignment="1">
      <alignment horizontal="center" vertical="center"/>
      <protection/>
    </xf>
    <xf numFmtId="0" fontId="37" fillId="0" borderId="36" xfId="132" applyFont="1" applyFill="1" applyBorder="1" applyAlignment="1">
      <alignment horizontal="center" vertical="center"/>
      <protection/>
    </xf>
    <xf numFmtId="0" fontId="37" fillId="0" borderId="45" xfId="132" applyFont="1" applyFill="1" applyBorder="1" applyAlignment="1">
      <alignment horizontal="center" vertical="center" wrapText="1"/>
      <protection/>
    </xf>
    <xf numFmtId="0" fontId="37" fillId="0" borderId="36" xfId="132" applyFont="1" applyFill="1" applyBorder="1" applyAlignment="1">
      <alignment horizontal="center" vertical="center" wrapText="1"/>
      <protection/>
    </xf>
    <xf numFmtId="222" fontId="37" fillId="0" borderId="111" xfId="132" applyNumberFormat="1" applyFont="1" applyFill="1" applyBorder="1" applyAlignment="1">
      <alignment horizontal="center" vertical="center"/>
      <protection/>
    </xf>
    <xf numFmtId="222" fontId="37" fillId="0" borderId="112" xfId="132" applyNumberFormat="1" applyFont="1" applyFill="1" applyBorder="1" applyAlignment="1">
      <alignment horizontal="center" vertical="center"/>
      <protection/>
    </xf>
    <xf numFmtId="222" fontId="37" fillId="0" borderId="45" xfId="132" applyNumberFormat="1" applyFont="1" applyFill="1" applyBorder="1" applyAlignment="1">
      <alignment horizontal="center" vertical="top" wrapText="1"/>
      <protection/>
    </xf>
    <xf numFmtId="222" fontId="37" fillId="0" borderId="36" xfId="132" applyNumberFormat="1" applyFont="1" applyFill="1" applyBorder="1" applyAlignment="1">
      <alignment horizontal="center" vertical="top" wrapText="1"/>
      <protection/>
    </xf>
    <xf numFmtId="222" fontId="37" fillId="0" borderId="45" xfId="132" applyNumberFormat="1" applyFont="1" applyFill="1" applyBorder="1" applyAlignment="1">
      <alignment horizontal="center" vertical="center" wrapText="1"/>
      <protection/>
    </xf>
    <xf numFmtId="222" fontId="37" fillId="0" borderId="36" xfId="132" applyNumberFormat="1" applyFont="1" applyFill="1" applyBorder="1" applyAlignment="1">
      <alignment horizontal="center" vertical="center" wrapText="1"/>
      <protection/>
    </xf>
    <xf numFmtId="0" fontId="35" fillId="0" borderId="29" xfId="132" applyFont="1" applyBorder="1" applyAlignment="1">
      <alignment horizontal="center" vertical="center" wrapText="1"/>
      <protection/>
    </xf>
    <xf numFmtId="0" fontId="35" fillId="0" borderId="32" xfId="132" applyFont="1" applyBorder="1" applyAlignment="1">
      <alignment horizontal="center" vertical="center" wrapText="1"/>
      <protection/>
    </xf>
    <xf numFmtId="0" fontId="35" fillId="0" borderId="29" xfId="132" applyFont="1" applyBorder="1" applyAlignment="1">
      <alignment horizontal="center" wrapText="1"/>
      <protection/>
    </xf>
    <xf numFmtId="0" fontId="35" fillId="0" borderId="32" xfId="132" applyFont="1" applyBorder="1" applyAlignment="1">
      <alignment horizontal="center" wrapText="1"/>
      <protection/>
    </xf>
    <xf numFmtId="0" fontId="38" fillId="0" borderId="29" xfId="132" applyFont="1" applyBorder="1" applyAlignment="1">
      <alignment horizontal="left"/>
      <protection/>
    </xf>
    <xf numFmtId="0" fontId="38" fillId="0" borderId="113" xfId="132" applyFont="1" applyBorder="1" applyAlignment="1">
      <alignment horizontal="left"/>
      <protection/>
    </xf>
    <xf numFmtId="0" fontId="38" fillId="0" borderId="114" xfId="132" applyFont="1" applyBorder="1" applyAlignment="1">
      <alignment horizontal="left"/>
      <protection/>
    </xf>
    <xf numFmtId="0" fontId="38" fillId="0" borderId="115" xfId="132" applyFont="1" applyBorder="1" applyAlignment="1">
      <alignment horizontal="left"/>
      <protection/>
    </xf>
    <xf numFmtId="0" fontId="36" fillId="0" borderId="84" xfId="132" applyFont="1" applyBorder="1" applyAlignment="1">
      <alignment horizontal="center"/>
      <protection/>
    </xf>
    <xf numFmtId="0" fontId="4" fillId="59" borderId="1" xfId="0" applyFont="1" applyFill="1" applyBorder="1" applyAlignment="1">
      <alignment horizontal="center"/>
    </xf>
    <xf numFmtId="0" fontId="4" fillId="59" borderId="31" xfId="0" applyFont="1" applyFill="1" applyBorder="1" applyAlignment="1">
      <alignment horizontal="center"/>
    </xf>
    <xf numFmtId="0" fontId="4" fillId="59" borderId="4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59" borderId="5" xfId="0" applyFont="1" applyFill="1" applyBorder="1" applyAlignment="1">
      <alignment horizontal="center"/>
    </xf>
    <xf numFmtId="0" fontId="14" fillId="59" borderId="116" xfId="0" applyFont="1" applyFill="1" applyBorder="1" applyAlignment="1" applyProtection="1">
      <alignment horizontal="center"/>
      <protection/>
    </xf>
    <xf numFmtId="0" fontId="14" fillId="59" borderId="4" xfId="0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shrinkToFit="1"/>
      <protection/>
    </xf>
    <xf numFmtId="0" fontId="32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 locked="0"/>
    </xf>
    <xf numFmtId="0" fontId="82" fillId="0" borderId="1" xfId="199" applyFont="1" applyBorder="1" applyAlignment="1">
      <alignment horizontal="left"/>
      <protection/>
    </xf>
    <xf numFmtId="0" fontId="82" fillId="0" borderId="5" xfId="199" applyFont="1" applyBorder="1" applyAlignment="1">
      <alignment horizontal="left"/>
      <protection/>
    </xf>
    <xf numFmtId="0" fontId="82" fillId="0" borderId="31" xfId="199" applyFont="1" applyBorder="1" applyAlignment="1">
      <alignment horizontal="left"/>
      <protection/>
    </xf>
    <xf numFmtId="187" fontId="82" fillId="0" borderId="0" xfId="179" applyNumberFormat="1" applyFont="1" applyAlignment="1">
      <alignment horizontal="center"/>
    </xf>
    <xf numFmtId="0" fontId="82" fillId="0" borderId="0" xfId="199" applyFont="1" applyAlignment="1">
      <alignment horizontal="center"/>
      <protection/>
    </xf>
    <xf numFmtId="0" fontId="82" fillId="0" borderId="9" xfId="199" applyFont="1" applyBorder="1" applyAlignment="1">
      <alignment horizontal="center"/>
      <protection/>
    </xf>
    <xf numFmtId="0" fontId="82" fillId="0" borderId="1" xfId="199" applyFont="1" applyBorder="1" applyAlignment="1">
      <alignment horizontal="center"/>
      <protection/>
    </xf>
    <xf numFmtId="0" fontId="82" fillId="0" borderId="40" xfId="199" applyFont="1" applyBorder="1" applyAlignment="1">
      <alignment horizontal="center"/>
      <protection/>
    </xf>
    <xf numFmtId="0" fontId="82" fillId="0" borderId="44" xfId="199" applyFont="1" applyBorder="1" applyAlignment="1">
      <alignment horizontal="center"/>
      <protection/>
    </xf>
    <xf numFmtId="0" fontId="82" fillId="0" borderId="30" xfId="199" applyFont="1" applyBorder="1" applyAlignment="1">
      <alignment horizontal="center"/>
      <protection/>
    </xf>
    <xf numFmtId="0" fontId="82" fillId="0" borderId="31" xfId="199" applyFont="1" applyBorder="1" applyAlignment="1">
      <alignment horizontal="center"/>
      <protection/>
    </xf>
    <xf numFmtId="0" fontId="82" fillId="0" borderId="0" xfId="199" applyFont="1" applyBorder="1" applyAlignment="1">
      <alignment horizontal="center"/>
      <protection/>
    </xf>
    <xf numFmtId="0" fontId="82" fillId="0" borderId="117" xfId="199" applyFont="1" applyBorder="1" applyAlignment="1">
      <alignment horizontal="center"/>
      <protection/>
    </xf>
    <xf numFmtId="39" fontId="14" fillId="0" borderId="42" xfId="0" applyNumberFormat="1" applyFont="1" applyFill="1" applyBorder="1" applyAlignment="1" applyProtection="1">
      <alignment horizontal="left"/>
      <protection/>
    </xf>
    <xf numFmtId="39" fontId="14" fillId="0" borderId="33" xfId="0" applyNumberFormat="1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23" fillId="0" borderId="42" xfId="0" applyFont="1" applyBorder="1" applyAlignment="1" applyProtection="1">
      <alignment horizontal="center"/>
      <protection/>
    </xf>
    <xf numFmtId="0" fontId="23" fillId="0" borderId="33" xfId="0" applyFont="1" applyBorder="1" applyAlignment="1" applyProtection="1">
      <alignment horizontal="center"/>
      <protection/>
    </xf>
    <xf numFmtId="0" fontId="27" fillId="58" borderId="42" xfId="0" applyFont="1" applyFill="1" applyBorder="1" applyAlignment="1" applyProtection="1">
      <alignment horizontal="center"/>
      <protection/>
    </xf>
    <xf numFmtId="0" fontId="27" fillId="58" borderId="33" xfId="0" applyFont="1" applyFill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33" xfId="0" applyFont="1" applyBorder="1" applyAlignment="1" applyProtection="1">
      <alignment horizontal="left"/>
      <protection/>
    </xf>
    <xf numFmtId="43" fontId="14" fillId="0" borderId="0" xfId="168" applyFont="1" applyBorder="1" applyAlignment="1" applyProtection="1">
      <alignment horizontal="center"/>
      <protection/>
    </xf>
    <xf numFmtId="43" fontId="14" fillId="0" borderId="33" xfId="168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41" xfId="0" applyFont="1" applyBorder="1" applyAlignment="1" applyProtection="1">
      <alignment horizontal="left"/>
      <protection/>
    </xf>
    <xf numFmtId="0" fontId="14" fillId="0" borderId="43" xfId="0" applyFont="1" applyBorder="1" applyAlignment="1" applyProtection="1">
      <alignment horizontal="left"/>
      <protection/>
    </xf>
    <xf numFmtId="0" fontId="14" fillId="0" borderId="34" xfId="0" applyFont="1" applyBorder="1" applyAlignment="1" applyProtection="1">
      <alignment horizontal="left"/>
      <protection/>
    </xf>
    <xf numFmtId="43" fontId="14" fillId="0" borderId="43" xfId="168" applyFont="1" applyBorder="1" applyAlignment="1" applyProtection="1">
      <alignment horizontal="center"/>
      <protection/>
    </xf>
    <xf numFmtId="43" fontId="14" fillId="0" borderId="34" xfId="168" applyFont="1" applyBorder="1" applyAlignment="1" applyProtection="1">
      <alignment horizontal="center"/>
      <protection/>
    </xf>
    <xf numFmtId="43" fontId="14" fillId="0" borderId="1" xfId="168" applyFont="1" applyBorder="1" applyAlignment="1" applyProtection="1">
      <alignment horizontal="center"/>
      <protection/>
    </xf>
    <xf numFmtId="43" fontId="14" fillId="0" borderId="31" xfId="168" applyFont="1" applyBorder="1" applyAlignment="1" applyProtection="1">
      <alignment horizontal="center"/>
      <protection/>
    </xf>
    <xf numFmtId="43" fontId="14" fillId="0" borderId="118" xfId="168" applyFont="1" applyBorder="1" applyAlignment="1" applyProtection="1">
      <alignment horizontal="center"/>
      <protection/>
    </xf>
    <xf numFmtId="43" fontId="14" fillId="0" borderId="119" xfId="168" applyFont="1" applyBorder="1" applyAlignment="1" applyProtection="1">
      <alignment horizontal="center"/>
      <protection/>
    </xf>
    <xf numFmtId="4" fontId="14" fillId="0" borderId="0" xfId="138" applyFont="1" applyAlignment="1" applyProtection="1">
      <alignment horizontal="center"/>
      <protection/>
    </xf>
    <xf numFmtId="3" fontId="14" fillId="0" borderId="0" xfId="0" applyNumberFormat="1" applyFont="1" applyAlignment="1" applyProtection="1">
      <alignment horizontal="left"/>
      <protection/>
    </xf>
    <xf numFmtId="191" fontId="14" fillId="0" borderId="44" xfId="0" applyNumberFormat="1" applyFont="1" applyBorder="1" applyAlignment="1" applyProtection="1">
      <alignment horizontal="center"/>
      <protection/>
    </xf>
    <xf numFmtId="4" fontId="14" fillId="0" borderId="0" xfId="0" applyNumberFormat="1" applyFont="1" applyAlignment="1" applyProtection="1">
      <alignment horizontal="center"/>
      <protection/>
    </xf>
    <xf numFmtId="4" fontId="14" fillId="0" borderId="0" xfId="138" applyFont="1" applyAlignment="1" applyProtection="1">
      <alignment horizontal="center"/>
      <protection/>
    </xf>
    <xf numFmtId="3" fontId="14" fillId="0" borderId="1" xfId="0" applyNumberFormat="1" applyFont="1" applyBorder="1" applyAlignment="1" applyProtection="1">
      <alignment horizontal="center"/>
      <protection/>
    </xf>
    <xf numFmtId="3" fontId="14" fillId="0" borderId="5" xfId="0" applyNumberFormat="1" applyFont="1" applyBorder="1" applyAlignment="1" applyProtection="1">
      <alignment horizontal="center"/>
      <protection/>
    </xf>
    <xf numFmtId="3" fontId="14" fillId="0" borderId="31" xfId="0" applyNumberFormat="1" applyFont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/>
      <protection/>
    </xf>
    <xf numFmtId="3" fontId="14" fillId="0" borderId="40" xfId="0" applyNumberFormat="1" applyFont="1" applyBorder="1" applyAlignment="1" applyProtection="1">
      <alignment horizontal="center"/>
      <protection/>
    </xf>
    <xf numFmtId="3" fontId="14" fillId="0" borderId="30" xfId="0" applyNumberFormat="1" applyFont="1" applyBorder="1" applyAlignment="1" applyProtection="1">
      <alignment horizontal="center"/>
      <protection/>
    </xf>
    <xf numFmtId="43" fontId="14" fillId="0" borderId="44" xfId="168" applyFont="1" applyBorder="1" applyAlignment="1" applyProtection="1">
      <alignment horizontal="center"/>
      <protection/>
    </xf>
    <xf numFmtId="43" fontId="14" fillId="0" borderId="30" xfId="168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left"/>
      <protection/>
    </xf>
    <xf numFmtId="0" fontId="14" fillId="0" borderId="30" xfId="0" applyFont="1" applyBorder="1" applyAlignment="1" applyProtection="1">
      <alignment horizontal="left"/>
      <protection/>
    </xf>
    <xf numFmtId="0" fontId="123" fillId="0" borderId="0" xfId="131" applyFont="1" applyAlignment="1">
      <alignment horizontal="center"/>
      <protection/>
    </xf>
  </cellXfs>
  <cellStyles count="21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ส่วนที่ถูกเน้น1" xfId="35"/>
    <cellStyle name="20% - ส่วนที่ถูกเน้น2" xfId="36"/>
    <cellStyle name="20% - ส่วนที่ถูกเน้น3" xfId="37"/>
    <cellStyle name="20% - ส่วนที่ถูกเน้น4" xfId="38"/>
    <cellStyle name="20% - ส่วนที่ถูกเน้น5" xfId="39"/>
    <cellStyle name="20% - ส่วนที่ถูกเน้น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ส่วนที่ถูกเน้น1" xfId="47"/>
    <cellStyle name="40% - ส่วนที่ถูกเน้น2" xfId="48"/>
    <cellStyle name="40% - ส่วนที่ถูกเน้น3" xfId="49"/>
    <cellStyle name="40% - ส่วนที่ถูกเน้น4" xfId="50"/>
    <cellStyle name="40% - ส่วนที่ถูกเน้น5" xfId="51"/>
    <cellStyle name="40% - ส่วนที่ถูกเน้น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ส่วนที่ถูกเน้น1" xfId="59"/>
    <cellStyle name="60% - ส่วนที่ถูกเน้น2" xfId="60"/>
    <cellStyle name="60% - ส่วนที่ถูกเน้น3" xfId="61"/>
    <cellStyle name="60% - ส่วนที่ถูกเน้น4" xfId="62"/>
    <cellStyle name="60% - ส่วนที่ถูกเน้น5" xfId="63"/>
    <cellStyle name="60% - ส่วนที่ถูกเน้น6" xfId="64"/>
    <cellStyle name="abc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 Currency (0)" xfId="73"/>
    <cellStyle name="Calc Currency (2)" xfId="74"/>
    <cellStyle name="Calc Percent (0)" xfId="75"/>
    <cellStyle name="Calc Percent (1)" xfId="76"/>
    <cellStyle name="Calc Percent (2)" xfId="77"/>
    <cellStyle name="Calc Units (0)" xfId="78"/>
    <cellStyle name="Calc Units (1)" xfId="79"/>
    <cellStyle name="Calc Units (2)" xfId="80"/>
    <cellStyle name="Calculation" xfId="81"/>
    <cellStyle name="Check Cell" xfId="82"/>
    <cellStyle name="Comma [0]_#6 Temps &amp; Contractors" xfId="83"/>
    <cellStyle name="Comma [00]" xfId="84"/>
    <cellStyle name="Comma 2" xfId="85"/>
    <cellStyle name="Comma 3" xfId="86"/>
    <cellStyle name="Comma 4" xfId="87"/>
    <cellStyle name="Comma 8" xfId="88"/>
    <cellStyle name="comma zerodec" xfId="89"/>
    <cellStyle name="Comma_ อำนวยการ 1" xfId="90"/>
    <cellStyle name="company_title" xfId="91"/>
    <cellStyle name="Currency [0]_ อำนวยการ 1" xfId="92"/>
    <cellStyle name="Currency [00]" xfId="93"/>
    <cellStyle name="Currency_ อำนวยการ 1" xfId="94"/>
    <cellStyle name="Currency1" xfId="95"/>
    <cellStyle name="Date" xfId="96"/>
    <cellStyle name="Date Short" xfId="97"/>
    <cellStyle name="date_format" xfId="98"/>
    <cellStyle name="Dollar (zero dec)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planatory Text" xfId="105"/>
    <cellStyle name="Fixed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eading1" xfId="115"/>
    <cellStyle name="Heading2" xfId="116"/>
    <cellStyle name="Hyperlink" xfId="117"/>
    <cellStyle name="Hyperlink 2" xfId="118"/>
    <cellStyle name="Input" xfId="119"/>
    <cellStyle name="Input [yellow]" xfId="120"/>
    <cellStyle name="Input_ลพ.6043" xfId="121"/>
    <cellStyle name="Link Currency (0)" xfId="122"/>
    <cellStyle name="Link Currency (2)" xfId="123"/>
    <cellStyle name="Link Units (0)" xfId="124"/>
    <cellStyle name="Link Units (1)" xfId="125"/>
    <cellStyle name="Link Units (2)" xfId="126"/>
    <cellStyle name="Linked Cell" xfId="127"/>
    <cellStyle name="Neutral" xfId="128"/>
    <cellStyle name="no dec" xfId="129"/>
    <cellStyle name="Normal - Style1" xfId="130"/>
    <cellStyle name="Normal 2" xfId="131"/>
    <cellStyle name="Normal 3" xfId="132"/>
    <cellStyle name="Normal 4" xfId="133"/>
    <cellStyle name="Normal 5" xfId="134"/>
    <cellStyle name="Normal 8" xfId="135"/>
    <cellStyle name="Normal_ อำนวยการ 1" xfId="136"/>
    <cellStyle name="Normal_47อบ.23017" xfId="137"/>
    <cellStyle name="Normal_สรุปผลการประเมินราคา" xfId="138"/>
    <cellStyle name="Nor聭al_ภาคกลาง" xfId="139"/>
    <cellStyle name="Note" xfId="140"/>
    <cellStyle name="Output" xfId="141"/>
    <cellStyle name="ParaBirimi [0]_RESULTS" xfId="142"/>
    <cellStyle name="ParaBirimi_RESULTS" xfId="143"/>
    <cellStyle name="Percent [0]" xfId="144"/>
    <cellStyle name="Percent [00]" xfId="145"/>
    <cellStyle name="Percent [2]" xfId="146"/>
    <cellStyle name="Percent 2" xfId="147"/>
    <cellStyle name="Percent 3" xfId="148"/>
    <cellStyle name="Percent_#6 Temps &amp; Contractors" xfId="149"/>
    <cellStyle name="PrePop Currency (0)" xfId="150"/>
    <cellStyle name="PrePop Currency (2)" xfId="151"/>
    <cellStyle name="PrePop Units (0)" xfId="152"/>
    <cellStyle name="PrePop Units (1)" xfId="153"/>
    <cellStyle name="PrePop Units (2)" xfId="154"/>
    <cellStyle name="Quantity" xfId="155"/>
    <cellStyle name="report_title" xfId="156"/>
    <cellStyle name="Text Indent A" xfId="157"/>
    <cellStyle name="Text Indent B" xfId="158"/>
    <cellStyle name="Text Indent C" xfId="159"/>
    <cellStyle name="Title" xfId="160"/>
    <cellStyle name="Total" xfId="161"/>
    <cellStyle name="Virg? [0]_RESULTS" xfId="162"/>
    <cellStyle name="Virg?_RESULTS" xfId="163"/>
    <cellStyle name="Warning Text" xfId="164"/>
    <cellStyle name="การคำนวณ" xfId="165"/>
    <cellStyle name="ข้อความเตือน" xfId="166"/>
    <cellStyle name="ข้อความอธิบาย" xfId="167"/>
    <cellStyle name="Comma" xfId="168"/>
    <cellStyle name="Comma [0]" xfId="169"/>
    <cellStyle name="เครื่องหมายจุลภาค 2" xfId="170"/>
    <cellStyle name="เครื่องหมายจุลภาค 2 2" xfId="171"/>
    <cellStyle name="เครื่องหมายจุลภาค 2 2 2" xfId="172"/>
    <cellStyle name="เครื่องหมายจุลภาค 2 3" xfId="173"/>
    <cellStyle name="เครื่องหมายจุลภาค 3" xfId="174"/>
    <cellStyle name="เครื่องหมายจุลภาค 3 2" xfId="175"/>
    <cellStyle name="เครื่องหมายจุลภาค 4" xfId="176"/>
    <cellStyle name="เครื่องหมายจุลภาค 4 2" xfId="177"/>
    <cellStyle name="เครื่องหมายจุลภาค 4 3" xfId="178"/>
    <cellStyle name="เครื่องหมายจุลภาค 4 4" xfId="179"/>
    <cellStyle name="เครื่องหมายจุลภาค 5" xfId="180"/>
    <cellStyle name="Currency" xfId="181"/>
    <cellStyle name="Currency [0]" xfId="182"/>
    <cellStyle name="ชื่อเรื่อง" xfId="183"/>
    <cellStyle name="เซลล์ตรวจสอบ" xfId="184"/>
    <cellStyle name="เซลล์ที่มีการเชื่อมโยง" xfId="185"/>
    <cellStyle name="ดี" xfId="186"/>
    <cellStyle name="ปกติ 10" xfId="187"/>
    <cellStyle name="ปกติ 10 2" xfId="188"/>
    <cellStyle name="ปกติ 11" xfId="189"/>
    <cellStyle name="ปกติ 12" xfId="190"/>
    <cellStyle name="ปกติ 2" xfId="191"/>
    <cellStyle name="ปกติ 2 2" xfId="192"/>
    <cellStyle name="ปกติ 2 2 2" xfId="193"/>
    <cellStyle name="ปกติ 2 3" xfId="194"/>
    <cellStyle name="ปกติ 3" xfId="195"/>
    <cellStyle name="ปกติ 3 2" xfId="196"/>
    <cellStyle name="ปกติ 4" xfId="197"/>
    <cellStyle name="ปกติ 4 2" xfId="198"/>
    <cellStyle name="ปกติ 4 3" xfId="199"/>
    <cellStyle name="ปกติ 5" xfId="200"/>
    <cellStyle name="ปกติ 6" xfId="201"/>
    <cellStyle name="ปกติ 7" xfId="202"/>
    <cellStyle name="ปกติ 8" xfId="203"/>
    <cellStyle name="ปกติ 9" xfId="204"/>
    <cellStyle name="ปกติ_ปร4ปรับปรุงถนนคลองส่งน้ำหมู8" xfId="205"/>
    <cellStyle name="ปกติ_ปร4ปรับปรุงถนนคลองส่งน้ำหมู8 2" xfId="206"/>
    <cellStyle name="ป้อนค่า" xfId="207"/>
    <cellStyle name="ปานกลาง" xfId="208"/>
    <cellStyle name="Percent" xfId="209"/>
    <cellStyle name="เปอร์เซ็นต์ 2" xfId="210"/>
    <cellStyle name="ผลรวม" xfId="211"/>
    <cellStyle name="แย่" xfId="212"/>
    <cellStyle name="ส่วนที่ถูกเน้น1" xfId="213"/>
    <cellStyle name="ส่วนที่ถูกเน้น2" xfId="214"/>
    <cellStyle name="ส่วนที่ถูกเน้น3" xfId="215"/>
    <cellStyle name="ส่วนที่ถูกเน้น4" xfId="216"/>
    <cellStyle name="ส่วนที่ถูกเน้น5" xfId="217"/>
    <cellStyle name="ส่วนที่ถูกเน้น6" xfId="218"/>
    <cellStyle name="แสดงผล" xfId="219"/>
    <cellStyle name="หมายเหตุ" xfId="220"/>
    <cellStyle name="หัวเรื่อง 1" xfId="221"/>
    <cellStyle name="หัวเรื่อง 2" xfId="222"/>
    <cellStyle name="หัวเรื่อง 3" xfId="223"/>
    <cellStyle name="หัวเรื่อง 4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65</xdr:row>
      <xdr:rowOff>85725</xdr:rowOff>
    </xdr:from>
    <xdr:to>
      <xdr:col>0</xdr:col>
      <xdr:colOff>295275</xdr:colOff>
      <xdr:row>65</xdr:row>
      <xdr:rowOff>190500</xdr:rowOff>
    </xdr:to>
    <xdr:sp>
      <xdr:nvSpPr>
        <xdr:cNvPr id="1" name="วงรี 1"/>
        <xdr:cNvSpPr>
          <a:spLocks/>
        </xdr:cNvSpPr>
      </xdr:nvSpPr>
      <xdr:spPr>
        <a:xfrm>
          <a:off x="114300" y="12525375"/>
          <a:ext cx="180975" cy="104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114300</xdr:colOff>
      <xdr:row>66</xdr:row>
      <xdr:rowOff>85725</xdr:rowOff>
    </xdr:from>
    <xdr:to>
      <xdr:col>0</xdr:col>
      <xdr:colOff>295275</xdr:colOff>
      <xdr:row>66</xdr:row>
      <xdr:rowOff>190500</xdr:rowOff>
    </xdr:to>
    <xdr:sp>
      <xdr:nvSpPr>
        <xdr:cNvPr id="2" name="วงรี 2"/>
        <xdr:cNvSpPr>
          <a:spLocks/>
        </xdr:cNvSpPr>
      </xdr:nvSpPr>
      <xdr:spPr>
        <a:xfrm>
          <a:off x="114300" y="12715875"/>
          <a:ext cx="180975" cy="104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114300</xdr:colOff>
      <xdr:row>67</xdr:row>
      <xdr:rowOff>95250</xdr:rowOff>
    </xdr:from>
    <xdr:to>
      <xdr:col>0</xdr:col>
      <xdr:colOff>295275</xdr:colOff>
      <xdr:row>67</xdr:row>
      <xdr:rowOff>190500</xdr:rowOff>
    </xdr:to>
    <xdr:sp>
      <xdr:nvSpPr>
        <xdr:cNvPr id="3" name="วงรี 3"/>
        <xdr:cNvSpPr>
          <a:spLocks/>
        </xdr:cNvSpPr>
      </xdr:nvSpPr>
      <xdr:spPr>
        <a:xfrm>
          <a:off x="114300" y="12915900"/>
          <a:ext cx="180975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114300</xdr:colOff>
      <xdr:row>68</xdr:row>
      <xdr:rowOff>85725</xdr:rowOff>
    </xdr:from>
    <xdr:to>
      <xdr:col>0</xdr:col>
      <xdr:colOff>295275</xdr:colOff>
      <xdr:row>68</xdr:row>
      <xdr:rowOff>190500</xdr:rowOff>
    </xdr:to>
    <xdr:sp>
      <xdr:nvSpPr>
        <xdr:cNvPr id="4" name="วงรี 4"/>
        <xdr:cNvSpPr>
          <a:spLocks/>
        </xdr:cNvSpPr>
      </xdr:nvSpPr>
      <xdr:spPr>
        <a:xfrm>
          <a:off x="114300" y="13096875"/>
          <a:ext cx="180975" cy="104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</xdr:colOff>
      <xdr:row>69</xdr:row>
      <xdr:rowOff>85725</xdr:rowOff>
    </xdr:from>
    <xdr:to>
      <xdr:col>0</xdr:col>
      <xdr:colOff>304800</xdr:colOff>
      <xdr:row>69</xdr:row>
      <xdr:rowOff>190500</xdr:rowOff>
    </xdr:to>
    <xdr:sp>
      <xdr:nvSpPr>
        <xdr:cNvPr id="5" name="วงรี 5"/>
        <xdr:cNvSpPr>
          <a:spLocks/>
        </xdr:cNvSpPr>
      </xdr:nvSpPr>
      <xdr:spPr>
        <a:xfrm>
          <a:off x="123825" y="13287375"/>
          <a:ext cx="180975" cy="104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</xdr:colOff>
      <xdr:row>70</xdr:row>
      <xdr:rowOff>85725</xdr:rowOff>
    </xdr:from>
    <xdr:to>
      <xdr:col>0</xdr:col>
      <xdr:colOff>304800</xdr:colOff>
      <xdr:row>70</xdr:row>
      <xdr:rowOff>190500</xdr:rowOff>
    </xdr:to>
    <xdr:sp>
      <xdr:nvSpPr>
        <xdr:cNvPr id="6" name="วงรี 6"/>
        <xdr:cNvSpPr>
          <a:spLocks/>
        </xdr:cNvSpPr>
      </xdr:nvSpPr>
      <xdr:spPr>
        <a:xfrm>
          <a:off x="123825" y="13477875"/>
          <a:ext cx="180975" cy="104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114300</xdr:colOff>
      <xdr:row>71</xdr:row>
      <xdr:rowOff>85725</xdr:rowOff>
    </xdr:from>
    <xdr:to>
      <xdr:col>0</xdr:col>
      <xdr:colOff>295275</xdr:colOff>
      <xdr:row>71</xdr:row>
      <xdr:rowOff>190500</xdr:rowOff>
    </xdr:to>
    <xdr:sp>
      <xdr:nvSpPr>
        <xdr:cNvPr id="7" name="วงรี 7"/>
        <xdr:cNvSpPr>
          <a:spLocks/>
        </xdr:cNvSpPr>
      </xdr:nvSpPr>
      <xdr:spPr>
        <a:xfrm>
          <a:off x="114300" y="13668375"/>
          <a:ext cx="180975" cy="104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114300</xdr:colOff>
      <xdr:row>72</xdr:row>
      <xdr:rowOff>95250</xdr:rowOff>
    </xdr:from>
    <xdr:to>
      <xdr:col>0</xdr:col>
      <xdr:colOff>295275</xdr:colOff>
      <xdr:row>72</xdr:row>
      <xdr:rowOff>190500</xdr:rowOff>
    </xdr:to>
    <xdr:sp>
      <xdr:nvSpPr>
        <xdr:cNvPr id="8" name="วงรี 8"/>
        <xdr:cNvSpPr>
          <a:spLocks/>
        </xdr:cNvSpPr>
      </xdr:nvSpPr>
      <xdr:spPr>
        <a:xfrm>
          <a:off x="114300" y="13868400"/>
          <a:ext cx="180975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571500</xdr:colOff>
      <xdr:row>70</xdr:row>
      <xdr:rowOff>190500</xdr:rowOff>
    </xdr:from>
    <xdr:to>
      <xdr:col>5</xdr:col>
      <xdr:colOff>628650</xdr:colOff>
      <xdr:row>72</xdr:row>
      <xdr:rowOff>47625</xdr:rowOff>
    </xdr:to>
    <xdr:grpSp>
      <xdr:nvGrpSpPr>
        <xdr:cNvPr id="9" name="กลุ่ม 9"/>
        <xdr:cNvGrpSpPr>
          <a:grpSpLocks/>
        </xdr:cNvGrpSpPr>
      </xdr:nvGrpSpPr>
      <xdr:grpSpPr>
        <a:xfrm>
          <a:off x="7258050" y="13582650"/>
          <a:ext cx="1514475" cy="238125"/>
          <a:chOff x="4819649" y="11353800"/>
          <a:chExt cx="904876" cy="31432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4819649" y="11353800"/>
            <a:ext cx="335709" cy="301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155358" y="11366373"/>
            <a:ext cx="227576" cy="301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388816" y="11366373"/>
            <a:ext cx="335709" cy="301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13" name="วงรี 13"/>
          <xdr:cNvSpPr>
            <a:spLocks/>
          </xdr:cNvSpPr>
        </xdr:nvSpPr>
        <xdr:spPr>
          <a:xfrm>
            <a:off x="4859464" y="11454384"/>
            <a:ext cx="176451" cy="15087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" name="วงรี 14"/>
          <xdr:cNvSpPr>
            <a:spLocks/>
          </xdr:cNvSpPr>
        </xdr:nvSpPr>
        <xdr:spPr>
          <a:xfrm>
            <a:off x="5428631" y="11454384"/>
            <a:ext cx="182106" cy="150876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mpong\&#3586;&#3657;&#3629;&#3617;&#3641;&#3621;&#3648;&#3588;&#3619;&#3639;&#3656;&#3629;&#3591;&#3609;&#3640;\&#3591;&#3634;&#3609;&#3588;&#3640;&#3603;&#3648;&#3624;&#3619;&#3625;&#3600;&#3614;&#3591;&#3624;&#3660;\&#3591;&#3610;&#3611;&#3619;&#3632;&#3617;&#3634;&#3603;%202556\&#3591;&#3634;&#3609;&#3611;&#3619;&#3632;&#3617;&#3634;&#3603;&#3619;&#3634;&#3588;&#3634;%20+&#3649;&#3610;&#3610;&#3585;&#3656;&#3629;&#3626;&#3619;&#3657;&#3634;&#3591;\&#3591;&#3610;&#3611;&#3637;%2056\&#3591;&#3610;&#3611;&#3637;%2056%20(&#3591;&#3634;&#3609;&#3585;&#3656;&#3629;&#3626;&#3619;&#3657;&#3634;&#3591;&#3607;&#3634;&#3591;)\&#3609;&#3657;&#3635;&#3614;&#3640;&#3619;&#3657;&#3629;&#3609;&#3612;&#3634;&#3648;&#3626;&#3619;&#3636;&#3600;%20-%20&#3609;&#3657;&#3635;&#3605;&#3585;&#3627;&#3657;&#3623;&#3618;&#3649;&#3585;&#3657;&#3623;\&#3611;&#3619;&#3632;&#3617;&#3634;&#3603;&#3619;&#3634;&#3588;&#3634;%20&#3609;&#3657;&#3635;&#3614;&#3640;&#3619;&#3657;&#3629;&#3609;&#3612;&#3634;&#3648;&#3626;&#3619;&#3636;&#3600;%20-%20&#3609;&#3657;&#3635;&#3605;&#3585;&#3627;&#3657;&#3623;&#3618;&#3649;&#3585;&#3657;&#3623;%20(31&#3617;.&#3588;.5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4;&#3618;%20&#3594;&#3619;.1009%20&#3610;&#3657;&#3634;&#3609;&#3626;&#3633;&#3609;&#3606;&#3609;&#3609;&#3651;&#3605;&#3657;%20&#3591;&#3610;&#3611;&#3637;%2061(&#3618;&#3585;&#3619;&#3632;&#3604;&#3633;&#3610;)\Documents%20and%20Settings\boonlert\Desktop\&#3609;&#3635;&#3648;&#3626;&#3609;&#3629;&#3612;&#3621;&#3591;&#3634;&#3609;%20(&#3610;&#3640;&#3597;&#3648;&#3621;&#3636;&#3624;&#3626;&#3634;&#3613;&#3656;&#3634;&#3618;)\Naruechit\Works\&#3611;&#3619;&#3632;&#3617;&#3634;&#3603;&#3585;&#3634;&#3619;\CC_Road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4;&#3618;%20&#3594;&#3619;.1009%20&#3610;&#3657;&#3634;&#3609;&#3626;&#3633;&#3609;&#3606;&#3609;&#3609;&#3651;&#3605;&#3657;%20&#3591;&#3610;&#3611;&#3637;%2061(&#3618;&#3585;&#3619;&#3632;&#3604;&#3633;&#3610;)\&#3591;&#3634;&#3609;&#3629;&#3634;&#3619;&#3660;&#3617;\&#3611;&#3619;&#3632;&#3617;&#3634;&#3603;&#3619;&#3634;&#3588;&#3634;&#3611;&#3637;%2051\&#3626;&#3634;&#3618;&#3607;&#3634;&#3591;&#3609;&#3657;&#3635;&#3605;&#3585;&#3611;&#3641;&#3649;&#3585;&#3591;51(6-8-50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4;&#3618;%20&#3594;&#3619;.1009%20&#3610;&#3657;&#3634;&#3609;&#3626;&#3633;&#3609;&#3606;&#3609;&#3609;&#3651;&#3605;&#3657;%20&#3591;&#3610;&#3611;&#3637;%2061(&#3618;&#3585;&#3619;&#3632;&#3604;&#3633;&#3610;)\&#3591;&#3634;&#3609;&#3629;&#3634;&#3619;&#3660;&#3617;\&#3611;&#3619;&#3632;&#3617;&#3634;&#3603;&#3619;&#3634;&#3588;&#3634;&#3611;&#3637;%2051\&#3611;&#3619;&#3632;&#3617;&#3634;&#3603;&#3619;&#3634;&#3588;&#3634;&#3591;&#3634;&#3609;&#3585;&#3656;&#3629;&#3626;&#3619;&#3657;&#3634;&#3591;\&#3585;&#3656;&#3629;&#3626;&#3619;&#3657;&#3634;&#3591;&#3606;&#3609;&#3609;51(10-8-50)&#3611;&#3641;&#3649;&#3585;&#359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609;&#3607;&#3638;&#3585;&#3619;&#3634;&#3618;&#3591;&#3634;&#3609;%20&#3607;&#3635;&#3619;&#3634;&#3588;&#3634;&#3649;&#3610;&#3610;1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29;&#3610;&#3619;&#3617;&#3619;&#3634;&#3588;&#3634;&#3585;&#3621;&#3634;&#3591;_&#3619;&#3632;&#3618;&#3629;&#3591;\06%20&#3605;&#3633;&#3623;&#3629;&#3618;&#3656;&#3634;&#3591;&#3585;&#3634;&#3619;&#3651;&#3594;&#3657;&#3649;&#3610;&#3610;&#3615;&#3629;&#3619;&#3660;&#3617;&#3588;&#3635;&#3609;&#3623;&#3603;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~1\AppData\Local\Temp\Rar$DI00.335\S_&#3650;&#3611;&#3619;&#3649;&#3585;&#3619;&#3617;&#3585;&#3635;&#3621;&#3633;&#3591;&#3614;&#3633;&#3602;&#3609;&#3634;&#3586;&#3638;&#3657;&#3609;&#3648;&#3629;&#3591;\&#3611;&#3619;&#3632;&#3617;&#3634;&#3603;&#3619;&#3634;&#3588;&#3634;&#3591;&#3634;&#3609;&#3607;&#3634;&#3591;(&#3652;&#3617;&#3656;&#3617;&#3637;&#3614;&#3634;&#3626;&#3648;&#3623;&#3636;&#3619;&#3660;&#3604;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A_&#3614;&#3633;&#3602;&#3609;&#3634;&#3650;&#3611;&#3619;&#3649;&#3585;&#3619;&#3617;\Cost.xlsm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29;&#3610;&#3619;&#3617;&#3619;&#3634;&#3588;&#3634;&#3585;&#3621;&#3634;&#3591;_&#3619;&#3632;&#3618;&#3629;&#3591;\06%20&#3605;&#3633;&#3623;&#3629;&#3618;&#3656;&#3634;&#3591;&#3585;&#3634;&#3619;&#3651;&#3594;&#3657;&#3649;&#3610;&#3610;&#3615;&#3629;&#3619;&#3660;&#3617;&#3588;&#3635;&#3609;&#3623;&#3603;\toon\&#3611;&#3619;&#3632;&#3617;&#3641;&#3621;50\&#3611;&#3634;&#3585;&#3607;&#3656;&#3629;1.1(REBIDDING)\KRABI%20-%20HUAYYOD%20-%201\KRABI-HUAYYOD%20-%201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29;&#3610;&#3619;&#3617;&#3619;&#3634;&#3588;&#3634;&#3585;&#3621;&#3634;&#3591;_&#3619;&#3632;&#3618;&#3629;&#3591;\06%20&#3605;&#3633;&#3623;&#3629;&#3618;&#3656;&#3634;&#3591;&#3585;&#3634;&#3619;&#3651;&#3594;&#3657;&#3649;&#3610;&#3610;&#3615;&#3629;&#3619;&#3660;&#3617;&#3588;&#3635;&#3609;&#3623;&#3603;\PANG-NGA-KRABI-2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34;&#3609;&#3648;&#3621;&#3636;&#3624;&#3594;&#3633;&#3618;&#3648;&#3607;&#3624;&#3610;&#3633;&#3597;&#3597;&#3633;&#3605;&#3636;\58\&#3627;&#3617;&#3641;&#3656;11\&#3607;&#3656;&#3629;&#3648;&#3627;&#3621;&#3637;&#3656;&#3618;&#3617;\&#3607;&#3656;&#3629;&#3648;&#3627;&#3621;&#3637;&#3656;&#3618;&#3617;%20&#3619;&#3656;&#3629;&#3591;&#3629;&#3641;&#3656;%20&#3617;11%2018&#3617;&#3637;&#3588;5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mpong\&#3586;&#3657;&#3629;&#3617;&#3641;&#3621;&#3648;&#3588;&#3619;&#3639;&#3656;&#3629;&#3591;&#3609;&#3640;\&#3591;&#3610;&#3649;&#3611;&#3619;&#3597;&#3633;&#3605;&#3605;&#3636;%202552\&#3606;&#3609;&#3609;&#3611;&#3621;&#3629;&#3604;&#3613;&#3640;&#3656;&#3609;,&#3610;&#3657;&#3634;&#3609;&#3585;&#3629;&#3591;&#3623;&#363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25-7-56\Documents\&#3591;&#3634;&#3609;&#3611;&#3637;2556\&#3650;&#3588;&#3619;&#3591;&#3585;&#3634;&#3619;&#3586;&#3629;&#3591;&#3610;&#3648;&#3591;&#3636;&#3609;&#3629;&#3640;&#3604;&#3627;&#3609;&#3640;&#3609;&#3648;&#3593;&#3614;&#3634;&#3632;&#3585;&#3636;&#3592;2556\&#3615;&#3639;&#3657;&#3609;&#3615;&#3641;%20&#3617;7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29;&#3610;&#3619;&#3617;&#3619;&#3634;&#3588;&#3634;&#3585;&#3621;&#3634;&#3591;_&#3619;&#3632;&#3618;&#3629;&#3591;\06%20&#3605;&#3633;&#3623;&#3629;&#3618;&#3656;&#3634;&#3591;&#3585;&#3634;&#3619;&#3651;&#3594;&#3657;&#3649;&#3610;&#3610;&#3615;&#3629;&#3619;&#3660;&#3617;&#3588;&#3635;&#3609;&#3623;&#3603;\kh\&#3619;&#3626;.&#3626;&#3607;.2%20&#3594;&#3640;&#3617;&#3594;&#3633;&#3618;\46&#3610;&#3634;&#3591;&#3614;&#3621;&#3637;%20&#3605;&#3629;&#3609;%201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29;&#3610;&#3619;&#3617;&#3619;&#3634;&#3588;&#3634;&#3585;&#3621;&#3634;&#3591;_&#3619;&#3632;&#3618;&#3629;&#3591;\06%20&#3605;&#3633;&#3623;&#3629;&#3618;&#3656;&#3634;&#3591;&#3585;&#3634;&#3619;&#3651;&#3594;&#3657;&#3649;&#3610;&#3610;&#3615;&#3629;&#3619;&#3660;&#3617;&#3588;&#3635;&#3609;&#3623;&#3603;\&#3619;&#3623;&#3610;&#3619;&#3623;&#3617;&#3591;&#3634;&#3609;\&#3611;&#3619;&#3632;&#3648;&#3617;&#3636;&#3609;&#3619;&#3634;&#3588;&#3634;&#3605;&#3657;&#3609;&#3607;&#3640;&#3609;\&#3611;&#3619;&#3632;&#3617;&#3641;&#3621;50\&#3614;&#3633;&#3591;&#3591;&#3634;-&#3585;&#3619;&#3632;&#3610;&#3637;&#3656;2.2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29;&#3610;&#3619;&#3617;&#3619;&#3634;&#3588;&#3634;&#3585;&#3621;&#3634;&#3591;_&#3619;&#3632;&#3618;&#3629;&#3591;\06%20&#3605;&#3633;&#3623;&#3629;&#3618;&#3656;&#3634;&#3591;&#3585;&#3634;&#3619;&#3651;&#3594;&#3657;&#3649;&#3610;&#3610;&#3615;&#3629;&#3619;&#3660;&#3617;&#3588;&#3635;&#3609;&#3623;&#3603;\Documents%20and%20Settings\user\My%20Documents\WorkZ\&#3594;&#3633;&#3618;&#3609;&#3634;&#3607;-&#3607;&#3621;%2032%20&#3605;&#3629;&#3609;%201%20&#3626;&#3656;&#3623;&#3609;&#3607;&#3637;&#3656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istrator\Desktop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26;&#3634;&#3618;&#3649;&#3617;&#3656;&#3649;&#3605;&#3591;-&#3613;&#3634;&#3591;(&#3624;&#3641;&#3609;&#3618;&#3660;&#3613;&#3638;&#3585;&#3621;&#3641;&#3585;&#3594;&#3657;&#3634;&#3591;)%20&#3605;&#3629;&#3609;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26;&#3635;&#3648;&#3609;&#3634;&#3586;&#3629;&#3591;%20Pier%20Box%20Girder%20Bridge%20Height%2020%20m%20max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CURV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warit\&#3591;&#3634;&#3609;\&#3611;&#3637;59\&#3626;&#3634;&#3618;&#3649;&#3618;&#3585;%20&#3607;&#3621;.1020%20-%20&#3610;&#3657;&#3634;&#3609;&#3624;&#3619;&#3637;&#3626;&#3632;&#3629;&#3634;&#3604;\&#3611;&#3619;&#3632;&#3617;&#3634;&#3603;&#3619;&#3634;&#3588;&#3634;%20&#3611;&#3637;%2059%20&#3626;&#3634;&#3618;&#3607;&#3634;&#3591;%20&#3594;&#3619;.4044%20&#3618;&#3607;&#3621;.%201207-%20%20&#3610;&#3657;&#3634;&#3609;&#3619;&#3623;&#3617;&#3617;&#3636;&#3605;&#3619;%20(&#3588;&#3629;&#3609;&#3585;&#3619;&#3637;&#3605;)9-6-5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3629;&#3640;&#3604;&#3627;&#3609;&#3640;&#3609;&#3648;&#3593;&#3614;&#3634;&#3632;&#3585;&#3636;&#3592;%2059\&#3621;&#3634;&#3609;&#3585;&#3637;&#3628;&#3634;&#3648;&#3629;&#3609;&#3585;&#3611;&#3619;&#3632;&#3626;&#3591;&#3588;&#3660;&#3648;&#3614;&#3639;&#3656;&#3629;&#3626;&#3633;&#3591;&#3588;&#3617;&#3648;&#3611;&#3655;&#3609;&#3626;&#3640;&#3586;%2059\&#3595;&#3656;&#3629;&#3617;&#3649;&#3595;&#3617;&#3621;&#3634;&#3609;700&#3605;&#3619;.&#3617;.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Civil\Civil%20SpreadSheet\&#3650;&#3611;&#3619;&#3649;&#3585;&#3619;&#3617;&#3585;&#3621;&#3640;&#3656;&#3617;&#3594;&#3656;&#3634;&#3591;&#3611;&#3607;&#3640;&#3617;&#3619;&#3634;&#3594;&#3623;&#3591;&#3624;&#3634;\&#3591;&#3634;&#3609;&#3606;&#3609;&#36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4;&#3618;%20&#3594;&#3619;.1009%20&#3610;&#3657;&#3634;&#3609;&#3626;&#3633;&#3609;&#3606;&#3609;&#3609;&#3651;&#3605;&#3657;%20&#3591;&#3610;&#3611;&#3637;%2061(&#3618;&#3585;&#3619;&#3632;&#3604;&#3633;&#3610;)\&#3611;&#3619;&#3632;&#3617;&#3634;&#3603;&#3619;&#3634;&#3588;&#3634;&#3585;&#3656;&#3629;&#3626;&#3619;&#3657;&#3634;&#3591;%20&#3609;&#3657;&#3635;&#3617;&#3633;&#3609;%2025.50%20&#3610;&#3634;&#3607;(&#3626;&#3633;&#3609;&#3606;&#3609;&#3609;&#3651;&#3605;&#3657;)%20&#3648;&#3607;&#3656;&#3634;&#3609;&#3633;&#3657;&#3609;%20update%2016%20&#3585;&#3619;&#3585;&#3599;&#3634;&#3588;&#3617;%205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4;&#3618;%20&#3594;&#3619;.1009%20&#3610;&#3657;&#3634;&#3609;&#3626;&#3633;&#3609;&#3606;&#3609;&#3609;&#3651;&#3605;&#3657;%20&#3591;&#3610;&#3611;&#3637;%2061(&#3618;&#3585;&#3619;&#3632;&#3604;&#3633;&#3610;)\&#3591;&#3634;&#3609;&#3588;&#3640;&#3603;&#3648;&#3624;&#3619;&#3625;&#3600;&#3614;&#3591;&#3624;&#3660;\&#3591;&#3610;&#3611;&#3619;&#3632;&#3617;&#3634;&#3603;&#3611;&#3637;%202555\&#3591;&#3610;&#3611;&#3637;%202555\&#3610;&#3657;&#3634;&#3609;&#3604;&#3629;&#3618;&#3594;&#3657;&#3634;&#3591;%20(&#3591;&#3610;&#3629;&#3640;&#3607;&#3585;&#3616;&#3633;&#3618;&#3611;&#3637;%2055%20)\&#3648;&#3585;&#3625;&#3605;&#3619;&#3607;&#3637;&#3656;&#3626;&#3641;&#3591;&#3623;&#3634;&#3623;&#3637;%20(&#3585;&#3635;&#3627;&#3609;&#3604;&#3619;&#3634;&#3588;&#3634;&#3585;&#3621;&#3634;&#3591;17-3-2555)&#3621;&#3604;&#3629;&#3640;&#3611;&#3585;&#3619;&#3603;&#3660;&#3611;&#3657;&#3634;&#3618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Group-4\Estimate\&#3605;&#3633;&#3623;&#3629;&#3618;&#3656;&#3634;&#3591;&#3611;&#3619;&#3632;&#3617;&#3634;&#3603;&#3619;&#3634;&#3588;&#3634;%20&#3614;&#3619;303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4;&#3618;%20&#3594;&#3619;.1009%20&#3610;&#3657;&#3634;&#3609;&#3626;&#3633;&#3609;&#3606;&#3609;&#3609;&#3651;&#3605;&#3657;%20&#3591;&#3610;&#3611;&#3637;%2061(&#3618;&#3585;&#3619;&#3632;&#3604;&#3633;&#3610;)\Documents%20and%20Settings\boonlert\Desktop\&#3609;&#3635;&#3648;&#3626;&#3609;&#3629;&#3612;&#3621;&#3591;&#3634;&#3609;%20(&#3610;&#3640;&#3597;&#3648;&#3621;&#3636;&#3624;&#3626;&#3634;&#3613;&#3656;&#3634;&#3618;)\&#3606;&#3609;&#3609;&#3610;&#3657;&#3634;&#3609;&#3619;&#3623;&#3617;&#3617;&#3636;&#3605;&#3619;-&#3649;&#3588;&#3623;&#3623;&#3633;&#3623;&#3604;&#3635;\&#3626;&#3632;&#3614;&#3634;&#3609;&#3585;&#3617;.14%2014-06-4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4;&#3618;%20&#3594;&#3619;.1009%20&#3610;&#3657;&#3634;&#3609;&#3626;&#3633;&#3609;&#3606;&#3609;&#3609;&#3651;&#3605;&#3657;%20&#3591;&#3610;&#3611;&#3637;%2061(&#3618;&#3585;&#3619;&#3632;&#3604;&#3633;&#3610;)\Documents%20and%20Settings\boonlert\Desktop\&#3609;&#3635;&#3648;&#3626;&#3609;&#3629;&#3612;&#3621;&#3591;&#3634;&#3609;%20(&#3610;&#3640;&#3597;&#3648;&#3621;&#3636;&#3624;&#3626;&#3634;&#3613;&#3656;&#3634;&#3618;)\My%20Documents\Book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warit\&#3591;&#3634;&#3609;\&#3611;&#3637;59\&#3626;&#3634;&#3618;&#3649;&#3618;&#3585;%20&#3607;&#3621;.1020%20-%20&#3610;&#3657;&#3634;&#3609;&#3624;&#3619;&#3637;&#3626;&#3632;&#3629;&#3634;&#3604;\&#3649;&#3611;&#3619;&#3597;&#3633;&#3605;&#3636;&#3605;&#3636;&#3611;&#3637;%202558%20(&#3585;&#3619;&#3632;&#3605;&#3640;&#3657;&#3609;&#3648;&#3624;&#3619;&#3600;&#3585;&#3636;&#3592;)\&#3619;&#3634;&#3588;&#3634;&#3585;&#3621;&#3634;&#3623;&#3591;&#3649;&#3611;&#3619;&#3597;&#3633;&#3605;&#3605;&#3636;&#3611;&#3637;%202558\&#3626;&#3634;&#3618;&#3607;&#3634;&#3591;%20&#3594;&#3619;.1056%20&#3618;&#3607;&#3621;.%201-%20%20&#3610;&#3657;&#3634;&#3609;&#3648;&#3585;&#3656;&#3634;%20&#3629;.&#3614;&#3634;&#3609;%20(&#3588;&#3629;&#3609;&#3585;&#3619;&#3637;&#3605;)27.50%20&#3619;&#3634;&#3588;&#3634;&#3585;&#3621;&#3634;&#3591;%2019-03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เมนู"/>
      <sheetName val="4.ข้อมูลโครงการ"/>
      <sheetName val="ราคาวัสดุ-ค่าแรง"/>
      <sheetName val="ข้อมูลขนส่ง"/>
      <sheetName val="ค่างานต้นทุน"/>
      <sheetName val="ปริมาณงาน"/>
      <sheetName val="ปร.4"/>
      <sheetName val="ปร.5"/>
      <sheetName val="ท่อกลม"/>
      <sheetName val="คสล.280มีรอยต่อ (4)"/>
      <sheetName val="คสล.280มีรอยต่อ(5)"/>
      <sheetName val="SingleBox 1"/>
      <sheetName val="ราคาราง"/>
      <sheetName val="ค่าเสื่อมราคา"/>
      <sheetName val="ดินตัด-ถม"/>
      <sheetName val="ทางเชื่อม"/>
      <sheetName val="HW&amp;EW"/>
      <sheetName val="รางระบาย"/>
      <sheetName val="widening "/>
      <sheetName val="ป้ายจราจร"/>
      <sheetName val="SingleBox 2"/>
      <sheetName val="SingleBox 3"/>
      <sheetName val="SingleBox 4"/>
      <sheetName val="Multi_Box 1"/>
      <sheetName val="Multi_Box 2"/>
      <sheetName val="Multi_Box 3"/>
      <sheetName val="Multi_Box 4"/>
      <sheetName val="ข้อมูล_Box"/>
      <sheetName val="ข้อมูลสะพาน1"/>
      <sheetName val="ข้อมูลคำนวณ1"/>
      <sheetName val="ค่างานต้นทุนสะพาน1"/>
      <sheetName val="ปร.4สะพาน1"/>
      <sheetName val="หักค่าขนส่ง"/>
      <sheetName val="approach"/>
      <sheetName val="คสล.280ไม่มีรอยต่อ"/>
      <sheetName val="คสล.280ไม่มีรอยต่อ (2)"/>
      <sheetName val="คสล.280ไม่มีรอยต่อ (3)"/>
      <sheetName val="คสล.280ไร้เหล็กเสริม(ก)"/>
      <sheetName val="คสล.325ksc"/>
      <sheetName val="ค่ากำแพงปากท่อ"/>
      <sheetName val="อำนวยการ"/>
      <sheetName val="ดอกเบี้ย-กำไร"/>
      <sheetName val="หกล้อขนส่ง"/>
      <sheetName val="สิบล้อขนส่ง"/>
      <sheetName val="รถพ่วงขนส่ง"/>
      <sheetName val="Factor F_Road"/>
      <sheetName val="Factor F_Bridge-Box"/>
    </sheetNames>
    <sheetDataSet>
      <sheetData sheetId="3">
        <row r="19">
          <cell r="F19">
            <v>20300</v>
          </cell>
        </row>
        <row r="20">
          <cell r="F20">
            <v>19000</v>
          </cell>
        </row>
        <row r="44">
          <cell r="F44">
            <v>27363.81</v>
          </cell>
        </row>
        <row r="45">
          <cell r="F45">
            <v>26220.66</v>
          </cell>
        </row>
        <row r="46">
          <cell r="F46">
            <v>25890.37</v>
          </cell>
        </row>
        <row r="47">
          <cell r="F47">
            <v>25941.8</v>
          </cell>
        </row>
        <row r="48">
          <cell r="F48">
            <v>23101.95</v>
          </cell>
        </row>
        <row r="49">
          <cell r="F49">
            <v>0</v>
          </cell>
        </row>
        <row r="63">
          <cell r="F63">
            <v>150</v>
          </cell>
        </row>
      </sheetData>
      <sheetData sheetId="43">
        <row r="23">
          <cell r="AH23">
            <v>9</v>
          </cell>
        </row>
        <row r="70">
          <cell r="AH70">
            <v>1449.8</v>
          </cell>
        </row>
      </sheetData>
      <sheetData sheetId="45">
        <row r="27">
          <cell r="AA27">
            <v>30</v>
          </cell>
        </row>
        <row r="31">
          <cell r="AA31">
            <v>60</v>
          </cell>
        </row>
        <row r="78">
          <cell r="AA78">
            <v>582.7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ราคาวัสดุ"/>
      <sheetName val="ข้อมูลขนส่ง"/>
      <sheetName val="ปร.5"/>
      <sheetName val="ปร.4"/>
      <sheetName val="ค่างานต้นทุนถนน"/>
      <sheetName val="ข้อมูลสะพาน"/>
      <sheetName val="ปร.4 สะพาน"/>
      <sheetName val="ค่างานต้นทุนสะพาน"/>
      <sheetName val="SingleBox"/>
      <sheetName val="Multi_Box"/>
      <sheetName val="ข้อมูลคำนวณ"/>
      <sheetName val="ข้อมูล_Box"/>
      <sheetName val="ปร._สะพาน"/>
      <sheetName val="ค่าเสื่อมราคา"/>
      <sheetName val="ค่าขนส่ง"/>
      <sheetName val="ค่าขนส่งด้วยรถพ่วง"/>
      <sheetName val="ค่าขนส่งด้วยหกล้อ"/>
      <sheetName val="FactorF_Road"/>
      <sheetName val="FactorF_Brigde"/>
      <sheetName val="คิดค่ากำแพงปากท่อ"/>
      <sheetName val="select"/>
      <sheetName val="หักลดเงินค่าขนส่ง"/>
      <sheetName val="ปร.5 ใส่ค่าเอง"/>
      <sheetName val="Module3"/>
      <sheetName val="XXXXXX"/>
      <sheetName val="แนะนำ"/>
      <sheetName val="ข้อมูลโครงการ"/>
      <sheetName val="ข้อมูล"/>
      <sheetName val="ราคาวัสดุ"/>
      <sheetName val="ค่างานต้นทุน"/>
      <sheetName val="approach-slope protection"/>
      <sheetName val="ราคาราง-อื่นๆ"/>
      <sheetName val="รางระบาย"/>
      <sheetName val="widening"/>
      <sheetName val="ทางเชื่อม"/>
      <sheetName val="หักค่าขนส่ง"/>
      <sheetName val="Factor_f"/>
      <sheetName val="selected"/>
      <sheetName val="พิมพ์เอกสาร"/>
      <sheetName val="ใบสรุป"/>
      <sheetName val="หกล้อขนส่ง"/>
      <sheetName val="สิบล้อขนส่ง"/>
      <sheetName val="รถพ่วงขนส่ง"/>
      <sheetName val="opera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ข้อมูลโครงการ"/>
      <sheetName val="ราคาวัสดุ"/>
      <sheetName val="ข้อมูลขนส่ง"/>
      <sheetName val="ค่างานต้นทุน"/>
      <sheetName val="selected"/>
      <sheetName val="ปร.4"/>
      <sheetName val="ปร.5"/>
      <sheetName val="รายการท่อกลม"/>
      <sheetName val="สรุปป้ายจราจร"/>
      <sheetName val="ราคาราง-อื่นๆ"/>
      <sheetName val="widening"/>
      <sheetName val="SingleBox"/>
      <sheetName val="Multi_Box"/>
      <sheetName val="ข้อมูล_Box"/>
      <sheetName val="รางระบาย"/>
      <sheetName val="คสล.5.00(325ksc)"/>
      <sheetName val="คสล.4.00(280ksc)มีรอยต่อ"/>
      <sheetName val="คสล.4.00(280ksc)ไม่มีรอยต่อ"/>
      <sheetName val="ค่าเสื่อมราคา"/>
      <sheetName val="สิบล้อขนส่ง"/>
      <sheetName val="รถพ่วงขนส่ง"/>
      <sheetName val="หกล้อขนส่ง"/>
      <sheetName val="ข้อมูลสะพาน"/>
      <sheetName val="ข้อมูลคำนวณ"/>
      <sheetName val="ค่างานต้นทุนสะพาน"/>
      <sheetName val="ปร.4สะพาน"/>
      <sheetName val="approach-slope protect"/>
      <sheetName val="หักค่าขนส่ง"/>
      <sheetName val="อำนวยการ"/>
      <sheetName val="ดอกเบี้ย-กำไร"/>
      <sheetName val="Factor F_Road"/>
      <sheetName val="Factor F_Bridge-Box"/>
      <sheetName val="คิดค่ากำแพงปากท่อ"/>
      <sheetName val="พิมพ์เอกสาร"/>
      <sheetName val="ทางเชื่อม"/>
      <sheetName val="รายการราง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ข้อมูลโครงการ"/>
      <sheetName val="ราคาวัสดุ"/>
      <sheetName val="ข้อมูลขนส่ง"/>
      <sheetName val="ค่างานต้นทุน"/>
      <sheetName val="selected"/>
      <sheetName val="ปร.5"/>
      <sheetName val="ปร.4"/>
      <sheetName val="ดินตัด-ดินถม "/>
      <sheetName val="สรุปป้ายจราจร "/>
      <sheetName val="รายการท่อกลม "/>
      <sheetName val="รายการราง"/>
      <sheetName val="ทางเชื่อม"/>
      <sheetName val="ราคาราง-อื่นๆ"/>
      <sheetName val="widening"/>
      <sheetName val="ค่าเสื่อมราคา"/>
      <sheetName val="SingleBox"/>
      <sheetName val="Multi_Box"/>
      <sheetName val="ข้อมูล_Box"/>
      <sheetName val="คสล.5.00(325ksc)"/>
      <sheetName val="คสล.4.00(280ksc)มีรอยต่อ"/>
      <sheetName val="คสล.4.00(280ksc)ไม่มีรอยต่อ"/>
      <sheetName val="สิบล้อขนส่ง"/>
      <sheetName val="รถพ่วงขนส่ง"/>
      <sheetName val="หกล้อขนส่ง"/>
      <sheetName val="ข้อมูลสะพาน"/>
      <sheetName val="ข้อมูลคำนวณ"/>
      <sheetName val="ค่างานต้นทุนสะพาน"/>
      <sheetName val="ปร.4สะพาน"/>
      <sheetName val="approach-slope protect"/>
      <sheetName val="รางระบาย"/>
      <sheetName val="หักค่าขนส่ง"/>
      <sheetName val="อำนวยการ"/>
      <sheetName val="ดอกเบี้ย-กำไร"/>
      <sheetName val="Factor F_Road"/>
      <sheetName val="Factor F_Bridge-Box"/>
      <sheetName val="คิดค่ากำแพงปากท่อ"/>
      <sheetName val="พิมพ์เอกสาร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ชุม"/>
      <sheetName val="ปร"/>
      <sheetName val="ราคากลาง"/>
      <sheetName val="ใบเปล่า"/>
      <sheetName val="ปริมาณดิน"/>
      <sheetName val="ค่าต้นทุน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กรอกราคาวัสดุที่แหล่ง"/>
      <sheetName val="ได้ราคาคอนกรีต-เหล็กเสริม"/>
      <sheetName val="ได้ราคายาง"/>
      <sheetName val="ได้ราคาไม้แบบ"/>
      <sheetName val="ได้งานตีเส้น"/>
      <sheetName val="Form2"/>
      <sheetName val="Form3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</sheetNames>
    <sheetDataSet>
      <sheetData sheetId="0">
        <row r="3">
          <cell r="P3">
            <v>1</v>
          </cell>
        </row>
        <row r="5">
          <cell r="A5">
            <v>2</v>
          </cell>
          <cell r="DJ5">
            <v>1</v>
          </cell>
          <cell r="DK5">
            <v>0</v>
          </cell>
        </row>
        <row r="6">
          <cell r="DJ6" t="str">
            <v>ไม่อยู่ในพื้นที่จังหวัดฝนตกชุก</v>
          </cell>
          <cell r="DK6">
            <v>0</v>
          </cell>
        </row>
        <row r="7">
          <cell r="DD7">
            <v>30.5</v>
          </cell>
          <cell r="DJ7" t="str">
            <v>กระบี่</v>
          </cell>
          <cell r="DK7">
            <v>0.02</v>
          </cell>
        </row>
        <row r="8">
          <cell r="DJ8" t="str">
            <v>จันทบุรี</v>
          </cell>
          <cell r="DK8">
            <v>0.025</v>
          </cell>
        </row>
        <row r="9">
          <cell r="AE9">
            <v>0.83</v>
          </cell>
          <cell r="AF9">
            <v>0.84</v>
          </cell>
          <cell r="AG9">
            <v>0.86</v>
          </cell>
          <cell r="AH9">
            <v>0.87</v>
          </cell>
          <cell r="AI9">
            <v>0.88</v>
          </cell>
          <cell r="AJ9">
            <v>0.9</v>
          </cell>
          <cell r="AK9">
            <v>0.91</v>
          </cell>
          <cell r="AL9">
            <v>0.92</v>
          </cell>
          <cell r="AM9">
            <v>0.94</v>
          </cell>
          <cell r="AN9">
            <v>0.95</v>
          </cell>
          <cell r="AO9">
            <v>0.96</v>
          </cell>
          <cell r="AP9">
            <v>0.98</v>
          </cell>
          <cell r="AQ9">
            <v>0.99</v>
          </cell>
          <cell r="AR9">
            <v>1</v>
          </cell>
          <cell r="AS9">
            <v>1.02</v>
          </cell>
          <cell r="AT9">
            <v>1.03</v>
          </cell>
          <cell r="AU9">
            <v>1.04</v>
          </cell>
          <cell r="AV9">
            <v>1.06</v>
          </cell>
          <cell r="AW9">
            <v>1.07</v>
          </cell>
          <cell r="AX9">
            <v>1.08</v>
          </cell>
          <cell r="AY9">
            <v>1.1</v>
          </cell>
          <cell r="AZ9">
            <v>1.11</v>
          </cell>
          <cell r="BA9">
            <v>1.12</v>
          </cell>
          <cell r="BB9">
            <v>1.14</v>
          </cell>
          <cell r="BC9">
            <v>1.07</v>
          </cell>
          <cell r="BD9">
            <v>0.86</v>
          </cell>
          <cell r="BE9">
            <v>0.87</v>
          </cell>
          <cell r="BF9">
            <v>0.89</v>
          </cell>
          <cell r="BG9">
            <v>0.9</v>
          </cell>
          <cell r="BH9">
            <v>0.91</v>
          </cell>
          <cell r="BI9">
            <v>0.93</v>
          </cell>
          <cell r="BJ9">
            <v>0.94</v>
          </cell>
          <cell r="BK9">
            <v>0.95</v>
          </cell>
          <cell r="BL9">
            <v>0.9725</v>
          </cell>
          <cell r="BM9">
            <v>0.98</v>
          </cell>
          <cell r="BN9">
            <v>0.99</v>
          </cell>
          <cell r="BO9">
            <v>1.01</v>
          </cell>
          <cell r="BP9">
            <v>1.02</v>
          </cell>
          <cell r="BQ9">
            <v>1.03</v>
          </cell>
          <cell r="BR9">
            <v>1.05</v>
          </cell>
          <cell r="BS9">
            <v>1.06</v>
          </cell>
          <cell r="BT9">
            <v>1.07</v>
          </cell>
          <cell r="BU9">
            <v>1.093</v>
          </cell>
          <cell r="BV9">
            <v>1.1</v>
          </cell>
          <cell r="BW9">
            <v>1.11</v>
          </cell>
          <cell r="BX9">
            <v>1.13</v>
          </cell>
          <cell r="BY9">
            <v>1.14</v>
          </cell>
          <cell r="BZ9">
            <v>1.15</v>
          </cell>
          <cell r="CA9">
            <v>1.17</v>
          </cell>
          <cell r="CB9">
            <v>1.11</v>
          </cell>
          <cell r="DJ9" t="str">
            <v>ชุมพร</v>
          </cell>
          <cell r="DK9">
            <v>0.015</v>
          </cell>
        </row>
        <row r="10">
          <cell r="AE10">
            <v>1.77</v>
          </cell>
          <cell r="AF10">
            <v>1.8</v>
          </cell>
          <cell r="AG10">
            <v>1.84</v>
          </cell>
          <cell r="AH10">
            <v>1.87</v>
          </cell>
          <cell r="AI10">
            <v>1.9</v>
          </cell>
          <cell r="AJ10">
            <v>1.94</v>
          </cell>
          <cell r="AK10">
            <v>1.97</v>
          </cell>
          <cell r="AL10">
            <v>2</v>
          </cell>
          <cell r="AM10">
            <v>2.04</v>
          </cell>
          <cell r="AN10">
            <v>2.07</v>
          </cell>
          <cell r="AO10">
            <v>2.1</v>
          </cell>
          <cell r="AP10">
            <v>2.14</v>
          </cell>
          <cell r="AQ10">
            <v>2.17</v>
          </cell>
          <cell r="AR10">
            <v>2.2</v>
          </cell>
          <cell r="AS10">
            <v>2.24</v>
          </cell>
          <cell r="AT10">
            <v>2.27</v>
          </cell>
          <cell r="AU10">
            <v>2.29</v>
          </cell>
          <cell r="AV10">
            <v>2.33</v>
          </cell>
          <cell r="AW10">
            <v>2.36</v>
          </cell>
          <cell r="AX10">
            <v>2.39</v>
          </cell>
          <cell r="AY10">
            <v>2.43</v>
          </cell>
          <cell r="AZ10">
            <v>2.46</v>
          </cell>
          <cell r="BA10">
            <v>2.49</v>
          </cell>
          <cell r="BB10">
            <v>2.53</v>
          </cell>
          <cell r="BC10">
            <v>2.37</v>
          </cell>
          <cell r="BD10">
            <v>1.84</v>
          </cell>
          <cell r="BE10">
            <v>1.87</v>
          </cell>
          <cell r="BF10">
            <v>1.91</v>
          </cell>
          <cell r="BG10">
            <v>1.94</v>
          </cell>
          <cell r="BH10">
            <v>1.97</v>
          </cell>
          <cell r="BI10">
            <v>2.01</v>
          </cell>
          <cell r="BJ10">
            <v>2.04</v>
          </cell>
          <cell r="BK10">
            <v>2.07</v>
          </cell>
          <cell r="BL10">
            <v>2.1075</v>
          </cell>
          <cell r="BM10">
            <v>2.14</v>
          </cell>
          <cell r="BN10">
            <v>2.17</v>
          </cell>
          <cell r="BO10">
            <v>2.21</v>
          </cell>
          <cell r="BP10">
            <v>2.24</v>
          </cell>
          <cell r="BQ10">
            <v>2.27</v>
          </cell>
          <cell r="BR10">
            <v>2.31</v>
          </cell>
          <cell r="BS10">
            <v>2.34</v>
          </cell>
          <cell r="BT10">
            <v>2.36</v>
          </cell>
          <cell r="BU10">
            <v>2.398</v>
          </cell>
          <cell r="BV10">
            <v>2.43</v>
          </cell>
          <cell r="BW10">
            <v>2.46</v>
          </cell>
          <cell r="BX10">
            <v>2.5</v>
          </cell>
          <cell r="BY10">
            <v>2.53</v>
          </cell>
          <cell r="BZ10">
            <v>2.56</v>
          </cell>
          <cell r="CA10">
            <v>2.6</v>
          </cell>
          <cell r="CB10">
            <v>2.43</v>
          </cell>
          <cell r="DJ10" t="str">
            <v>เชียงราย</v>
          </cell>
          <cell r="DK10">
            <v>0.015</v>
          </cell>
        </row>
        <row r="11">
          <cell r="AE11">
            <v>2.57</v>
          </cell>
          <cell r="AF11">
            <v>2.62</v>
          </cell>
          <cell r="AG11">
            <v>2.67</v>
          </cell>
          <cell r="AH11">
            <v>2.72</v>
          </cell>
          <cell r="AI11">
            <v>2.78</v>
          </cell>
          <cell r="AJ11">
            <v>2.83</v>
          </cell>
          <cell r="AK11">
            <v>2.88</v>
          </cell>
          <cell r="AL11">
            <v>2.93</v>
          </cell>
          <cell r="AM11">
            <v>2.99</v>
          </cell>
          <cell r="AN11">
            <v>3.04</v>
          </cell>
          <cell r="AO11">
            <v>3.09</v>
          </cell>
          <cell r="AP11">
            <v>3.14</v>
          </cell>
          <cell r="AQ11">
            <v>3.2</v>
          </cell>
          <cell r="AR11">
            <v>3.25</v>
          </cell>
          <cell r="AS11">
            <v>3.3</v>
          </cell>
          <cell r="AT11">
            <v>3.35</v>
          </cell>
          <cell r="AU11">
            <v>3.4</v>
          </cell>
          <cell r="AV11">
            <v>3.46</v>
          </cell>
          <cell r="AW11">
            <v>3.51</v>
          </cell>
          <cell r="AX11">
            <v>3.56</v>
          </cell>
          <cell r="AY11">
            <v>3.61</v>
          </cell>
          <cell r="AZ11">
            <v>3.67</v>
          </cell>
          <cell r="BA11">
            <v>3.72</v>
          </cell>
          <cell r="BB11">
            <v>3.77</v>
          </cell>
          <cell r="BC11">
            <v>3.51</v>
          </cell>
          <cell r="BD11">
            <v>2.67</v>
          </cell>
          <cell r="BE11">
            <v>2.72</v>
          </cell>
          <cell r="BF11">
            <v>2.77</v>
          </cell>
          <cell r="BG11">
            <v>2.82</v>
          </cell>
          <cell r="BH11">
            <v>2.88</v>
          </cell>
          <cell r="BI11">
            <v>2.93</v>
          </cell>
          <cell r="BJ11">
            <v>2.98</v>
          </cell>
          <cell r="BK11">
            <v>3.03</v>
          </cell>
          <cell r="BL11">
            <v>3.09</v>
          </cell>
          <cell r="BM11">
            <v>3.14</v>
          </cell>
          <cell r="BN11">
            <v>3.19</v>
          </cell>
          <cell r="BO11">
            <v>3.24</v>
          </cell>
          <cell r="BP11">
            <v>3.3</v>
          </cell>
          <cell r="BQ11">
            <v>3.35</v>
          </cell>
          <cell r="BR11">
            <v>3.4</v>
          </cell>
          <cell r="BS11">
            <v>3.45</v>
          </cell>
          <cell r="BT11">
            <v>3.5</v>
          </cell>
          <cell r="BU11">
            <v>3.555</v>
          </cell>
          <cell r="BV11">
            <v>3.61</v>
          </cell>
          <cell r="BW11">
            <v>3.66</v>
          </cell>
          <cell r="BX11">
            <v>3.71</v>
          </cell>
          <cell r="BY11">
            <v>3.77</v>
          </cell>
          <cell r="BZ11">
            <v>3.82</v>
          </cell>
          <cell r="CA11">
            <v>3.87</v>
          </cell>
          <cell r="CB11">
            <v>3.61</v>
          </cell>
          <cell r="DJ11" t="str">
            <v>ตรัง</v>
          </cell>
          <cell r="DK11">
            <v>0.02</v>
          </cell>
        </row>
        <row r="12">
          <cell r="DJ12" t="str">
            <v>ตราด</v>
          </cell>
          <cell r="DK12">
            <v>0.035</v>
          </cell>
        </row>
        <row r="13">
          <cell r="DJ13" t="str">
            <v>นครพนม</v>
          </cell>
          <cell r="DK13">
            <v>0.02</v>
          </cell>
        </row>
        <row r="14">
          <cell r="DJ14" t="str">
            <v>นครศรีธรรมราช</v>
          </cell>
          <cell r="DK14">
            <v>0.02</v>
          </cell>
        </row>
        <row r="15">
          <cell r="DJ15" t="str">
            <v>นราธิวาส</v>
          </cell>
          <cell r="DK15">
            <v>0.02</v>
          </cell>
        </row>
        <row r="16">
          <cell r="DG16">
            <v>15.5</v>
          </cell>
          <cell r="DJ16" t="str">
            <v>ปราจีนบุรี</v>
          </cell>
          <cell r="DK16">
            <v>0.015</v>
          </cell>
        </row>
        <row r="17">
          <cell r="DG17">
            <v>6.59</v>
          </cell>
          <cell r="DJ17" t="str">
            <v>ปัตตานี</v>
          </cell>
          <cell r="DK17">
            <v>0.015</v>
          </cell>
        </row>
        <row r="18">
          <cell r="DG18">
            <v>22.59</v>
          </cell>
          <cell r="DJ18" t="str">
            <v>พังงา</v>
          </cell>
          <cell r="DK18">
            <v>0.035</v>
          </cell>
        </row>
        <row r="19">
          <cell r="DG19">
            <v>30.12</v>
          </cell>
          <cell r="DJ19" t="str">
            <v>พัทลุง</v>
          </cell>
          <cell r="DK19">
            <v>0.02</v>
          </cell>
        </row>
        <row r="20">
          <cell r="DG20">
            <v>46.86</v>
          </cell>
          <cell r="DJ20" t="str">
            <v>ภูเก็ต</v>
          </cell>
          <cell r="DK20">
            <v>0.02</v>
          </cell>
        </row>
        <row r="21">
          <cell r="DG21">
            <v>56.72</v>
          </cell>
          <cell r="DJ21" t="str">
            <v>มุกดาหาร</v>
          </cell>
          <cell r="DK21">
            <v>0.015</v>
          </cell>
        </row>
        <row r="22">
          <cell r="DJ22" t="str">
            <v>ยโสธร</v>
          </cell>
          <cell r="DK22">
            <v>0.02</v>
          </cell>
        </row>
        <row r="23">
          <cell r="DJ23" t="str">
            <v>ยะลา</v>
          </cell>
          <cell r="DK23">
            <v>0.015</v>
          </cell>
        </row>
        <row r="24">
          <cell r="DJ24" t="str">
            <v>ศรีสะเกษ</v>
          </cell>
          <cell r="DK24">
            <v>0.015</v>
          </cell>
        </row>
        <row r="25">
          <cell r="DJ25" t="str">
            <v>สกลนคร</v>
          </cell>
          <cell r="DK25">
            <v>0.015</v>
          </cell>
        </row>
        <row r="26">
          <cell r="DJ26" t="str">
            <v>สงขลา</v>
          </cell>
          <cell r="DK26">
            <v>0.015</v>
          </cell>
        </row>
        <row r="27">
          <cell r="DJ27" t="str">
            <v>สตูล</v>
          </cell>
          <cell r="DK27">
            <v>0.02</v>
          </cell>
        </row>
        <row r="28">
          <cell r="DJ28" t="str">
            <v>สุราษฎร์ธานี</v>
          </cell>
          <cell r="DK28">
            <v>0.015</v>
          </cell>
        </row>
        <row r="29">
          <cell r="DJ29" t="str">
            <v>หนองคาย</v>
          </cell>
          <cell r="DK29">
            <v>0.015</v>
          </cell>
        </row>
        <row r="30">
          <cell r="DJ30" t="str">
            <v>อำนาจเจริญ</v>
          </cell>
          <cell r="DK30">
            <v>0.015</v>
          </cell>
        </row>
        <row r="31">
          <cell r="DJ31" t="str">
            <v>อุบลราชธานี</v>
          </cell>
          <cell r="DK31">
            <v>0.015</v>
          </cell>
        </row>
        <row r="34">
          <cell r="L34">
            <v>9</v>
          </cell>
        </row>
        <row r="36">
          <cell r="H36">
            <v>1</v>
          </cell>
        </row>
        <row r="37">
          <cell r="L37">
            <v>0</v>
          </cell>
        </row>
        <row r="41">
          <cell r="A41">
            <v>1</v>
          </cell>
        </row>
        <row r="43">
          <cell r="A43">
            <v>1</v>
          </cell>
        </row>
        <row r="44">
          <cell r="A44">
            <v>1</v>
          </cell>
        </row>
        <row r="63">
          <cell r="A63" t="b">
            <v>0</v>
          </cell>
        </row>
        <row r="64">
          <cell r="A64" t="b">
            <v>0</v>
          </cell>
        </row>
        <row r="65">
          <cell r="A65" t="b">
            <v>0</v>
          </cell>
        </row>
        <row r="66">
          <cell r="A66" t="b">
            <v>0</v>
          </cell>
        </row>
        <row r="67">
          <cell r="A67" t="b">
            <v>0</v>
          </cell>
        </row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</row>
        <row r="76">
          <cell r="A76" t="b">
            <v>0</v>
          </cell>
        </row>
        <row r="77">
          <cell r="A77" t="b">
            <v>0</v>
          </cell>
        </row>
        <row r="78">
          <cell r="A78" t="b">
            <v>0</v>
          </cell>
          <cell r="U78">
            <v>1.3</v>
          </cell>
          <cell r="V78">
            <v>1.37</v>
          </cell>
          <cell r="W78">
            <v>0.12</v>
          </cell>
          <cell r="X78">
            <v>0.13</v>
          </cell>
          <cell r="Y78">
            <v>15</v>
          </cell>
          <cell r="Z78">
            <v>0.6</v>
          </cell>
          <cell r="AA78">
            <v>0.63</v>
          </cell>
          <cell r="AB78" t="str">
            <v>0.60 x 0.60</v>
          </cell>
          <cell r="AC78">
            <v>0.6</v>
          </cell>
          <cell r="AD78">
            <v>0.06</v>
          </cell>
          <cell r="AE78">
            <v>3.7</v>
          </cell>
          <cell r="AF78">
            <v>0.6</v>
          </cell>
          <cell r="AG78">
            <v>0.6</v>
          </cell>
          <cell r="AH78">
            <v>1</v>
          </cell>
          <cell r="AJ78">
            <v>20</v>
          </cell>
          <cell r="AK78">
            <v>20</v>
          </cell>
          <cell r="AL78">
            <v>2.5</v>
          </cell>
          <cell r="AM78">
            <v>26</v>
          </cell>
          <cell r="AQ78" t="str">
            <v>2(1.50 x 1.50)</v>
          </cell>
          <cell r="AR78">
            <v>1.5</v>
          </cell>
          <cell r="AS78">
            <v>1.5</v>
          </cell>
          <cell r="AT78">
            <v>2</v>
          </cell>
          <cell r="AU78">
            <v>22</v>
          </cell>
          <cell r="AV78">
            <v>22.5</v>
          </cell>
        </row>
        <row r="79">
          <cell r="U79">
            <v>1.8</v>
          </cell>
          <cell r="V79">
            <v>1.89</v>
          </cell>
          <cell r="W79">
            <v>0.15</v>
          </cell>
          <cell r="X79">
            <v>0.17</v>
          </cell>
          <cell r="Y79">
            <v>19</v>
          </cell>
          <cell r="Z79">
            <v>0.8</v>
          </cell>
          <cell r="AA79">
            <v>0.84</v>
          </cell>
          <cell r="AB79" t="str">
            <v>0.90 x 0.90 (BC-03A)</v>
          </cell>
          <cell r="AC79">
            <v>0.8</v>
          </cell>
          <cell r="AD79">
            <v>0.074</v>
          </cell>
          <cell r="AE79">
            <v>4</v>
          </cell>
          <cell r="AF79">
            <v>0.9</v>
          </cell>
          <cell r="AG79">
            <v>0.9</v>
          </cell>
          <cell r="AH79">
            <v>1</v>
          </cell>
          <cell r="AJ79">
            <v>21.25</v>
          </cell>
          <cell r="AK79">
            <v>20</v>
          </cell>
          <cell r="AQ79">
            <v>33.92</v>
          </cell>
          <cell r="AR79">
            <v>8.4</v>
          </cell>
          <cell r="AS79">
            <v>2.84</v>
          </cell>
        </row>
        <row r="80">
          <cell r="U80">
            <v>2.6</v>
          </cell>
          <cell r="V80">
            <v>2.73</v>
          </cell>
          <cell r="W80">
            <v>0.22</v>
          </cell>
          <cell r="X80">
            <v>0.24</v>
          </cell>
          <cell r="Y80">
            <v>24</v>
          </cell>
          <cell r="Z80">
            <v>0.9</v>
          </cell>
          <cell r="AA80">
            <v>0.95</v>
          </cell>
          <cell r="AB80" t="str">
            <v>0.90 x 0.90 (BC-03)</v>
          </cell>
          <cell r="AC80">
            <v>0.9</v>
          </cell>
          <cell r="AD80">
            <v>0.08</v>
          </cell>
          <cell r="AE80">
            <v>5.3</v>
          </cell>
          <cell r="AF80">
            <v>0.9</v>
          </cell>
          <cell r="AG80">
            <v>0.9</v>
          </cell>
          <cell r="AH80">
            <v>1</v>
          </cell>
          <cell r="AJ80">
            <v>21.25</v>
          </cell>
          <cell r="AK80">
            <v>20</v>
          </cell>
          <cell r="AQ80">
            <v>3.124</v>
          </cell>
          <cell r="AR80">
            <v>0.55</v>
          </cell>
        </row>
        <row r="81">
          <cell r="U81">
            <v>3</v>
          </cell>
          <cell r="V81">
            <v>3.15</v>
          </cell>
          <cell r="W81">
            <v>0.24</v>
          </cell>
          <cell r="X81">
            <v>0.26</v>
          </cell>
          <cell r="Y81">
            <v>26</v>
          </cell>
          <cell r="Z81">
            <v>1</v>
          </cell>
          <cell r="AA81">
            <v>1.05</v>
          </cell>
          <cell r="AB81" t="str">
            <v>1.20 x 0.90</v>
          </cell>
          <cell r="AC81">
            <v>1</v>
          </cell>
          <cell r="AD81">
            <v>0.09</v>
          </cell>
          <cell r="AE81">
            <v>5.6</v>
          </cell>
          <cell r="AF81">
            <v>1.2</v>
          </cell>
          <cell r="AG81">
            <v>0.9</v>
          </cell>
          <cell r="AH81">
            <v>1</v>
          </cell>
          <cell r="AJ81">
            <v>21.25</v>
          </cell>
          <cell r="AK81">
            <v>20</v>
          </cell>
          <cell r="AQ81">
            <v>174</v>
          </cell>
          <cell r="AR81">
            <v>57</v>
          </cell>
        </row>
        <row r="82">
          <cell r="U82">
            <v>4.2</v>
          </cell>
          <cell r="V82">
            <v>4.41</v>
          </cell>
          <cell r="W82">
            <v>0.31</v>
          </cell>
          <cell r="X82">
            <v>0.34</v>
          </cell>
          <cell r="Y82">
            <v>36</v>
          </cell>
          <cell r="Z82">
            <v>1.1</v>
          </cell>
          <cell r="AA82">
            <v>1.16</v>
          </cell>
          <cell r="AB82" t="str">
            <v>1.20 x 1.20</v>
          </cell>
          <cell r="AC82">
            <v>1.1</v>
          </cell>
          <cell r="AD82">
            <v>0.1</v>
          </cell>
          <cell r="AE82">
            <v>6.8</v>
          </cell>
          <cell r="AF82">
            <v>1.2</v>
          </cell>
          <cell r="AG82">
            <v>1.2</v>
          </cell>
          <cell r="AH82">
            <v>1</v>
          </cell>
          <cell r="AJ82">
            <v>21.25</v>
          </cell>
          <cell r="AK82">
            <v>20</v>
          </cell>
        </row>
        <row r="83">
          <cell r="U83">
            <v>3.4</v>
          </cell>
          <cell r="V83">
            <v>3.57</v>
          </cell>
          <cell r="W83">
            <v>0.26</v>
          </cell>
          <cell r="X83">
            <v>0.29</v>
          </cell>
          <cell r="Y83">
            <v>29</v>
          </cell>
          <cell r="Z83">
            <v>1.2</v>
          </cell>
          <cell r="AA83">
            <v>1.26</v>
          </cell>
          <cell r="AB83" t="str">
            <v>1.50 x 0.90</v>
          </cell>
          <cell r="AC83">
            <v>1.2</v>
          </cell>
          <cell r="AD83">
            <v>0.11</v>
          </cell>
          <cell r="AE83">
            <v>5.9</v>
          </cell>
          <cell r="AF83">
            <v>1.5</v>
          </cell>
          <cell r="AG83">
            <v>0.9</v>
          </cell>
          <cell r="AH83">
            <v>1</v>
          </cell>
          <cell r="AJ83">
            <v>22</v>
          </cell>
          <cell r="AK83">
            <v>20</v>
          </cell>
        </row>
        <row r="84">
          <cell r="U84">
            <v>4.6</v>
          </cell>
          <cell r="V84">
            <v>4.83</v>
          </cell>
          <cell r="W84">
            <v>0.34</v>
          </cell>
          <cell r="X84">
            <v>0.37</v>
          </cell>
          <cell r="Y84">
            <v>36</v>
          </cell>
          <cell r="Z84">
            <v>1.3</v>
          </cell>
          <cell r="AA84">
            <v>1.37</v>
          </cell>
          <cell r="AB84" t="str">
            <v>1.50 x 1.20</v>
          </cell>
          <cell r="AC84">
            <v>1.3</v>
          </cell>
          <cell r="AD84">
            <v>0.12</v>
          </cell>
          <cell r="AE84">
            <v>7.1</v>
          </cell>
          <cell r="AF84">
            <v>1.5</v>
          </cell>
          <cell r="AG84">
            <v>1.2</v>
          </cell>
          <cell r="AH84">
            <v>1</v>
          </cell>
          <cell r="AJ84">
            <v>22</v>
          </cell>
          <cell r="AK84">
            <v>20</v>
          </cell>
        </row>
        <row r="85">
          <cell r="U85">
            <v>6.8</v>
          </cell>
          <cell r="V85">
            <v>7.14</v>
          </cell>
          <cell r="W85">
            <v>0.5</v>
          </cell>
          <cell r="X85">
            <v>0.55</v>
          </cell>
          <cell r="Y85">
            <v>48</v>
          </cell>
          <cell r="Z85">
            <v>1.6</v>
          </cell>
          <cell r="AA85">
            <v>1.68</v>
          </cell>
          <cell r="AB85" t="str">
            <v>1.50 x 1.50</v>
          </cell>
          <cell r="AC85">
            <v>1.6</v>
          </cell>
          <cell r="AD85">
            <v>0.12</v>
          </cell>
          <cell r="AE85">
            <v>8.3</v>
          </cell>
          <cell r="AF85">
            <v>1.5</v>
          </cell>
          <cell r="AG85">
            <v>1.5</v>
          </cell>
          <cell r="AH85">
            <v>1</v>
          </cell>
          <cell r="AJ85">
            <v>22</v>
          </cell>
          <cell r="AK85">
            <v>22.5</v>
          </cell>
        </row>
        <row r="86">
          <cell r="U86">
            <v>7.2</v>
          </cell>
          <cell r="V86">
            <v>7.56</v>
          </cell>
          <cell r="W86">
            <v>0.41</v>
          </cell>
          <cell r="X86">
            <v>0.45</v>
          </cell>
          <cell r="Y86">
            <v>39</v>
          </cell>
          <cell r="Z86">
            <v>1.5</v>
          </cell>
          <cell r="AA86">
            <v>1.58</v>
          </cell>
          <cell r="AB86" t="str">
            <v>1.80 x 1.20</v>
          </cell>
          <cell r="AC86">
            <v>1.5</v>
          </cell>
          <cell r="AD86">
            <v>0.13</v>
          </cell>
          <cell r="AE86">
            <v>7.5</v>
          </cell>
          <cell r="AF86">
            <v>1.8</v>
          </cell>
          <cell r="AG86">
            <v>1.2</v>
          </cell>
          <cell r="AH86">
            <v>1</v>
          </cell>
          <cell r="AJ86">
            <v>23.75</v>
          </cell>
          <cell r="AK86">
            <v>20</v>
          </cell>
        </row>
        <row r="87">
          <cell r="U87">
            <v>72</v>
          </cell>
          <cell r="V87">
            <v>75.6</v>
          </cell>
          <cell r="W87">
            <v>0.55</v>
          </cell>
          <cell r="X87">
            <v>0.61</v>
          </cell>
          <cell r="Y87">
            <v>49</v>
          </cell>
          <cell r="Z87">
            <v>1.7</v>
          </cell>
          <cell r="AA87">
            <v>1.79</v>
          </cell>
          <cell r="AB87" t="str">
            <v>1.80 x 1.50</v>
          </cell>
          <cell r="AC87">
            <v>1.7</v>
          </cell>
          <cell r="AD87">
            <v>0.14</v>
          </cell>
          <cell r="AE87">
            <v>8.7</v>
          </cell>
          <cell r="AF87">
            <v>1.8</v>
          </cell>
          <cell r="AG87">
            <v>1.5</v>
          </cell>
          <cell r="AH87">
            <v>1</v>
          </cell>
          <cell r="AJ87">
            <v>23.75</v>
          </cell>
          <cell r="AK87">
            <v>22.5</v>
          </cell>
        </row>
        <row r="88">
          <cell r="U88">
            <v>9.4</v>
          </cell>
          <cell r="V88">
            <v>9.87</v>
          </cell>
          <cell r="W88">
            <v>0.8</v>
          </cell>
          <cell r="X88">
            <v>0.88</v>
          </cell>
          <cell r="Y88">
            <v>61</v>
          </cell>
          <cell r="Z88">
            <v>1.9</v>
          </cell>
          <cell r="AA88">
            <v>2</v>
          </cell>
          <cell r="AB88" t="str">
            <v>1.80 x 1.80</v>
          </cell>
          <cell r="AC88">
            <v>1.9</v>
          </cell>
          <cell r="AD88">
            <v>0.15</v>
          </cell>
          <cell r="AE88">
            <v>9.9</v>
          </cell>
          <cell r="AF88">
            <v>1.8</v>
          </cell>
          <cell r="AG88">
            <v>1.8</v>
          </cell>
          <cell r="AH88">
            <v>1</v>
          </cell>
          <cell r="AJ88">
            <v>23.75</v>
          </cell>
          <cell r="AK88">
            <v>25</v>
          </cell>
          <cell r="AM88">
            <v>26</v>
          </cell>
          <cell r="AQ88" t="str">
            <v>2(1.50 x 1.50)</v>
          </cell>
          <cell r="AR88">
            <v>1.5</v>
          </cell>
          <cell r="AS88">
            <v>1.5</v>
          </cell>
          <cell r="AT88">
            <v>2</v>
          </cell>
          <cell r="AU88">
            <v>22</v>
          </cell>
          <cell r="AV88">
            <v>22.5</v>
          </cell>
        </row>
        <row r="89">
          <cell r="U89">
            <v>10</v>
          </cell>
          <cell r="V89">
            <v>10.5</v>
          </cell>
          <cell r="W89">
            <v>0.9</v>
          </cell>
          <cell r="X89">
            <v>0.99</v>
          </cell>
          <cell r="Y89">
            <v>67</v>
          </cell>
          <cell r="Z89">
            <v>2.1</v>
          </cell>
          <cell r="AA89">
            <v>2.21</v>
          </cell>
          <cell r="AB89" t="str">
            <v>2.10 x 1.80</v>
          </cell>
          <cell r="AC89">
            <v>2.1</v>
          </cell>
          <cell r="AD89">
            <v>0.18</v>
          </cell>
          <cell r="AE89">
            <v>10.1</v>
          </cell>
          <cell r="AF89">
            <v>2.1</v>
          </cell>
          <cell r="AG89">
            <v>1.8</v>
          </cell>
          <cell r="AH89">
            <v>1</v>
          </cell>
          <cell r="AJ89">
            <v>22</v>
          </cell>
          <cell r="AK89">
            <v>25</v>
          </cell>
          <cell r="AQ89">
            <v>33.915</v>
          </cell>
          <cell r="AR89">
            <v>8.4</v>
          </cell>
          <cell r="AS89">
            <v>2.84</v>
          </cell>
        </row>
        <row r="90">
          <cell r="U90">
            <v>12</v>
          </cell>
          <cell r="V90">
            <v>12.6</v>
          </cell>
          <cell r="W90">
            <v>1.2</v>
          </cell>
          <cell r="X90">
            <v>1.32</v>
          </cell>
          <cell r="Y90">
            <v>76</v>
          </cell>
          <cell r="Z90">
            <v>2.3</v>
          </cell>
          <cell r="AA90">
            <v>2.42</v>
          </cell>
          <cell r="AB90" t="str">
            <v>2.10 x 2.10</v>
          </cell>
          <cell r="AC90">
            <v>2.3</v>
          </cell>
          <cell r="AD90">
            <v>0.19</v>
          </cell>
          <cell r="AE90">
            <v>11.5</v>
          </cell>
          <cell r="AF90">
            <v>2.1</v>
          </cell>
          <cell r="AG90">
            <v>2.1</v>
          </cell>
          <cell r="AH90">
            <v>1</v>
          </cell>
          <cell r="AJ90">
            <v>22</v>
          </cell>
          <cell r="AK90">
            <v>25</v>
          </cell>
          <cell r="AQ90">
            <v>3.124</v>
          </cell>
          <cell r="AR90">
            <v>0.55</v>
          </cell>
        </row>
        <row r="91">
          <cell r="U91">
            <v>13</v>
          </cell>
          <cell r="V91">
            <v>13.65</v>
          </cell>
          <cell r="W91">
            <v>1.3</v>
          </cell>
          <cell r="X91">
            <v>1.43</v>
          </cell>
          <cell r="Y91">
            <v>78</v>
          </cell>
          <cell r="Z91">
            <v>2.4</v>
          </cell>
          <cell r="AA91">
            <v>2.52</v>
          </cell>
          <cell r="AB91" t="str">
            <v>2.40 x 2.10</v>
          </cell>
          <cell r="AC91">
            <v>2.4</v>
          </cell>
          <cell r="AD91">
            <v>0.22</v>
          </cell>
          <cell r="AE91">
            <v>12</v>
          </cell>
          <cell r="AF91">
            <v>2.4</v>
          </cell>
          <cell r="AG91">
            <v>2.1</v>
          </cell>
          <cell r="AH91">
            <v>1</v>
          </cell>
          <cell r="AJ91">
            <v>23.25</v>
          </cell>
          <cell r="AK91">
            <v>25</v>
          </cell>
          <cell r="AQ91">
            <v>174</v>
          </cell>
          <cell r="AR91">
            <v>57</v>
          </cell>
        </row>
        <row r="92">
          <cell r="U92">
            <v>16</v>
          </cell>
          <cell r="V92">
            <v>16.8</v>
          </cell>
          <cell r="W92">
            <v>1.8</v>
          </cell>
          <cell r="X92">
            <v>1.98</v>
          </cell>
          <cell r="Y92">
            <v>90</v>
          </cell>
          <cell r="Z92">
            <v>2.5</v>
          </cell>
          <cell r="AA92">
            <v>2.63</v>
          </cell>
          <cell r="AB92" t="str">
            <v>2.4 0x 2.40</v>
          </cell>
          <cell r="AC92">
            <v>2.5</v>
          </cell>
          <cell r="AD92">
            <v>0.23</v>
          </cell>
          <cell r="AE92">
            <v>13</v>
          </cell>
          <cell r="AF92">
            <v>2.4</v>
          </cell>
          <cell r="AG92">
            <v>2.4</v>
          </cell>
          <cell r="AH92">
            <v>1</v>
          </cell>
          <cell r="AJ92">
            <v>23.25</v>
          </cell>
          <cell r="AK92">
            <v>25</v>
          </cell>
        </row>
        <row r="93">
          <cell r="U93">
            <v>16.5</v>
          </cell>
          <cell r="V93">
            <v>17.33</v>
          </cell>
          <cell r="W93">
            <v>2</v>
          </cell>
          <cell r="X93">
            <v>2.2</v>
          </cell>
          <cell r="Y93">
            <v>99</v>
          </cell>
          <cell r="Z93">
            <v>2.7</v>
          </cell>
          <cell r="AA93">
            <v>2.84</v>
          </cell>
          <cell r="AB93" t="str">
            <v>2.70 x 2.40</v>
          </cell>
          <cell r="AC93">
            <v>2.7</v>
          </cell>
          <cell r="AD93">
            <v>0.25</v>
          </cell>
          <cell r="AE93">
            <v>13</v>
          </cell>
          <cell r="AF93">
            <v>2.7</v>
          </cell>
          <cell r="AG93">
            <v>2.4</v>
          </cell>
          <cell r="AH93">
            <v>1</v>
          </cell>
          <cell r="AJ93">
            <v>24.5</v>
          </cell>
          <cell r="AK93">
            <v>25</v>
          </cell>
        </row>
        <row r="94">
          <cell r="U94">
            <v>20</v>
          </cell>
          <cell r="V94">
            <v>21</v>
          </cell>
          <cell r="W94">
            <v>2.6</v>
          </cell>
          <cell r="X94">
            <v>2.86</v>
          </cell>
          <cell r="Y94">
            <v>110</v>
          </cell>
          <cell r="Z94">
            <v>3</v>
          </cell>
          <cell r="AA94">
            <v>3.15</v>
          </cell>
          <cell r="AB94" t="str">
            <v>2.70 x 2.70</v>
          </cell>
          <cell r="AC94">
            <v>3</v>
          </cell>
          <cell r="AD94">
            <v>0.26</v>
          </cell>
          <cell r="AE94">
            <v>14</v>
          </cell>
          <cell r="AF94">
            <v>2.7</v>
          </cell>
          <cell r="AG94">
            <v>2.7</v>
          </cell>
          <cell r="AH94">
            <v>1</v>
          </cell>
          <cell r="AJ94">
            <v>24</v>
          </cell>
          <cell r="AK94">
            <v>27.5</v>
          </cell>
        </row>
        <row r="95">
          <cell r="U95">
            <v>21</v>
          </cell>
          <cell r="V95">
            <v>22.05</v>
          </cell>
          <cell r="W95">
            <v>2.7</v>
          </cell>
          <cell r="X95">
            <v>2.97</v>
          </cell>
          <cell r="Y95">
            <v>114</v>
          </cell>
          <cell r="Z95">
            <v>3.2</v>
          </cell>
          <cell r="AA95">
            <v>3.36</v>
          </cell>
          <cell r="AB95" t="str">
            <v>3.00 x 2.70</v>
          </cell>
          <cell r="AC95">
            <v>3.2</v>
          </cell>
          <cell r="AD95">
            <v>0.28</v>
          </cell>
          <cell r="AE95">
            <v>14.7</v>
          </cell>
          <cell r="AF95">
            <v>3</v>
          </cell>
          <cell r="AG95">
            <v>2.7</v>
          </cell>
          <cell r="AH95">
            <v>1</v>
          </cell>
          <cell r="AJ95">
            <v>25</v>
          </cell>
          <cell r="AK95">
            <v>27.5</v>
          </cell>
        </row>
        <row r="96">
          <cell r="U96">
            <v>25</v>
          </cell>
          <cell r="V96">
            <v>26.25</v>
          </cell>
          <cell r="W96">
            <v>4.6</v>
          </cell>
          <cell r="X96">
            <v>5.06</v>
          </cell>
          <cell r="Y96">
            <v>129</v>
          </cell>
          <cell r="Z96">
            <v>3.4</v>
          </cell>
          <cell r="AA96">
            <v>3.57</v>
          </cell>
          <cell r="AB96" t="str">
            <v>3.00 x 3.00</v>
          </cell>
          <cell r="AC96">
            <v>3.4</v>
          </cell>
          <cell r="AD96">
            <v>0.33</v>
          </cell>
          <cell r="AE96">
            <v>15.9</v>
          </cell>
          <cell r="AF96">
            <v>3</v>
          </cell>
          <cell r="AG96">
            <v>3</v>
          </cell>
          <cell r="AH96">
            <v>1</v>
          </cell>
          <cell r="AJ96">
            <v>25</v>
          </cell>
          <cell r="AK96">
            <v>30</v>
          </cell>
        </row>
        <row r="97">
          <cell r="U97">
            <v>28</v>
          </cell>
          <cell r="V97">
            <v>29.4</v>
          </cell>
          <cell r="W97">
            <v>4.7</v>
          </cell>
          <cell r="X97">
            <v>5.17</v>
          </cell>
          <cell r="Y97">
            <v>136</v>
          </cell>
          <cell r="Z97">
            <v>3.8</v>
          </cell>
          <cell r="AA97">
            <v>3.99</v>
          </cell>
          <cell r="AB97" t="str">
            <v>3.30 x 3.00</v>
          </cell>
          <cell r="AC97">
            <v>3.8</v>
          </cell>
          <cell r="AD97">
            <v>0.36</v>
          </cell>
          <cell r="AE97">
            <v>16.2</v>
          </cell>
          <cell r="AF97">
            <v>3.3</v>
          </cell>
          <cell r="AG97">
            <v>3</v>
          </cell>
          <cell r="AH97">
            <v>1</v>
          </cell>
          <cell r="AJ97">
            <v>26.5</v>
          </cell>
          <cell r="AK97">
            <v>30</v>
          </cell>
          <cell r="AM97">
            <v>8</v>
          </cell>
          <cell r="AQ97" t="str">
            <v>1.50 x 1.50</v>
          </cell>
          <cell r="AR97">
            <v>1.5</v>
          </cell>
          <cell r="AS97">
            <v>1.5</v>
          </cell>
          <cell r="AT97">
            <v>1</v>
          </cell>
          <cell r="AU97">
            <v>22</v>
          </cell>
          <cell r="AV97">
            <v>22.5</v>
          </cell>
        </row>
        <row r="98">
          <cell r="U98">
            <v>34</v>
          </cell>
          <cell r="V98">
            <v>35.7</v>
          </cell>
          <cell r="W98">
            <v>6.3</v>
          </cell>
          <cell r="X98">
            <v>6.93</v>
          </cell>
          <cell r="Y98">
            <v>156</v>
          </cell>
          <cell r="Z98">
            <v>4.1</v>
          </cell>
          <cell r="AA98">
            <v>4.31</v>
          </cell>
          <cell r="AB98" t="str">
            <v>3.30 x 3.30</v>
          </cell>
          <cell r="AC98">
            <v>4.1</v>
          </cell>
          <cell r="AD98">
            <v>0.37</v>
          </cell>
          <cell r="AE98">
            <v>17.5</v>
          </cell>
          <cell r="AF98">
            <v>3.3</v>
          </cell>
          <cell r="AG98">
            <v>3.3</v>
          </cell>
          <cell r="AH98">
            <v>1</v>
          </cell>
          <cell r="AJ98">
            <v>26.5</v>
          </cell>
          <cell r="AK98">
            <v>32.5</v>
          </cell>
          <cell r="AQ98">
            <v>22.26</v>
          </cell>
          <cell r="AR98">
            <v>7.14</v>
          </cell>
          <cell r="AS98">
            <v>1.68</v>
          </cell>
        </row>
        <row r="99">
          <cell r="U99">
            <v>35</v>
          </cell>
          <cell r="V99">
            <v>36.75</v>
          </cell>
          <cell r="W99">
            <v>6.4</v>
          </cell>
          <cell r="X99">
            <v>7.04</v>
          </cell>
          <cell r="Y99">
            <v>162</v>
          </cell>
          <cell r="Z99">
            <v>4.4</v>
          </cell>
          <cell r="AA99">
            <v>4.62</v>
          </cell>
          <cell r="AB99" t="str">
            <v>3.60 x 3.30</v>
          </cell>
          <cell r="AC99">
            <v>4.4</v>
          </cell>
          <cell r="AD99">
            <v>0.45</v>
          </cell>
          <cell r="AE99">
            <v>18</v>
          </cell>
          <cell r="AF99">
            <v>3.6</v>
          </cell>
          <cell r="AG99">
            <v>3.3</v>
          </cell>
          <cell r="AH99">
            <v>1</v>
          </cell>
          <cell r="AJ99">
            <v>28.75</v>
          </cell>
          <cell r="AK99">
            <v>32.5</v>
          </cell>
          <cell r="AQ99">
            <v>1.738</v>
          </cell>
          <cell r="AR99">
            <v>0.55</v>
          </cell>
        </row>
        <row r="100">
          <cell r="U100">
            <v>42</v>
          </cell>
          <cell r="V100">
            <v>44.1</v>
          </cell>
          <cell r="W100">
            <v>8.7</v>
          </cell>
          <cell r="X100">
            <v>9.57</v>
          </cell>
          <cell r="Y100">
            <v>180</v>
          </cell>
          <cell r="Z100">
            <v>4.7</v>
          </cell>
          <cell r="AA100">
            <v>4.94</v>
          </cell>
          <cell r="AB100" t="str">
            <v>3.60 x 3.60</v>
          </cell>
          <cell r="AC100">
            <v>4.7</v>
          </cell>
          <cell r="AD100">
            <v>0.5</v>
          </cell>
          <cell r="AE100">
            <v>19</v>
          </cell>
          <cell r="AF100">
            <v>3.6</v>
          </cell>
          <cell r="AG100">
            <v>3.6</v>
          </cell>
          <cell r="AH100">
            <v>1</v>
          </cell>
          <cell r="AJ100">
            <v>28.25</v>
          </cell>
          <cell r="AK100">
            <v>35</v>
          </cell>
          <cell r="AQ100">
            <v>122.7</v>
          </cell>
          <cell r="AR100">
            <v>48</v>
          </cell>
        </row>
        <row r="101">
          <cell r="U101">
            <v>5.1</v>
          </cell>
          <cell r="V101">
            <v>5.36</v>
          </cell>
          <cell r="W101">
            <v>0.3</v>
          </cell>
          <cell r="X101">
            <v>0.33</v>
          </cell>
          <cell r="Y101">
            <v>41</v>
          </cell>
          <cell r="Z101">
            <v>2.2</v>
          </cell>
          <cell r="AA101">
            <v>2.31</v>
          </cell>
          <cell r="AB101" t="str">
            <v>2(1.50 x 0.90)</v>
          </cell>
          <cell r="AC101">
            <v>2.2</v>
          </cell>
          <cell r="AD101">
            <v>0.25</v>
          </cell>
          <cell r="AE101">
            <v>9</v>
          </cell>
          <cell r="AF101">
            <v>1.5</v>
          </cell>
          <cell r="AG101">
            <v>0.9</v>
          </cell>
          <cell r="AH101">
            <v>2</v>
          </cell>
          <cell r="AJ101">
            <v>22</v>
          </cell>
          <cell r="AK101">
            <v>20</v>
          </cell>
        </row>
        <row r="102">
          <cell r="U102">
            <v>7</v>
          </cell>
          <cell r="V102">
            <v>7.35</v>
          </cell>
          <cell r="W102">
            <v>0.4</v>
          </cell>
          <cell r="X102">
            <v>0.44</v>
          </cell>
          <cell r="Y102">
            <v>48</v>
          </cell>
          <cell r="Z102">
            <v>2.4</v>
          </cell>
          <cell r="AA102">
            <v>2.52</v>
          </cell>
          <cell r="AB102" t="str">
            <v>2(1.50 x 1.20)</v>
          </cell>
          <cell r="AC102">
            <v>2.4</v>
          </cell>
          <cell r="AD102">
            <v>0.25</v>
          </cell>
          <cell r="AE102">
            <v>11</v>
          </cell>
          <cell r="AF102">
            <v>1.5</v>
          </cell>
          <cell r="AG102">
            <v>1.2</v>
          </cell>
          <cell r="AH102">
            <v>2</v>
          </cell>
          <cell r="AJ102">
            <v>22</v>
          </cell>
          <cell r="AK102">
            <v>20</v>
          </cell>
        </row>
        <row r="103">
          <cell r="U103">
            <v>8</v>
          </cell>
          <cell r="V103">
            <v>8.4</v>
          </cell>
          <cell r="W103">
            <v>0.5</v>
          </cell>
          <cell r="X103">
            <v>0.55</v>
          </cell>
          <cell r="Y103">
            <v>57</v>
          </cell>
          <cell r="Z103">
            <v>2.7</v>
          </cell>
          <cell r="AA103">
            <v>2.84</v>
          </cell>
          <cell r="AB103" t="str">
            <v>2(1.50 x 1.50)</v>
          </cell>
          <cell r="AC103">
            <v>2.7</v>
          </cell>
          <cell r="AD103">
            <v>0.26</v>
          </cell>
          <cell r="AE103">
            <v>13</v>
          </cell>
          <cell r="AF103">
            <v>1.5</v>
          </cell>
          <cell r="AG103">
            <v>1.5</v>
          </cell>
          <cell r="AH103">
            <v>2</v>
          </cell>
          <cell r="AJ103">
            <v>22</v>
          </cell>
          <cell r="AK103">
            <v>22.5</v>
          </cell>
        </row>
        <row r="104">
          <cell r="U104">
            <v>8</v>
          </cell>
          <cell r="V104">
            <v>8.4</v>
          </cell>
          <cell r="W104">
            <v>0.6</v>
          </cell>
          <cell r="X104">
            <v>0.66</v>
          </cell>
          <cell r="Y104">
            <v>53</v>
          </cell>
          <cell r="Z104">
            <v>2.8</v>
          </cell>
          <cell r="AA104">
            <v>2.94</v>
          </cell>
          <cell r="AB104" t="str">
            <v>2(1.80 x 1.20)</v>
          </cell>
          <cell r="AC104">
            <v>2.8</v>
          </cell>
          <cell r="AD104">
            <v>0.27</v>
          </cell>
          <cell r="AE104">
            <v>12</v>
          </cell>
          <cell r="AF104">
            <v>1.8</v>
          </cell>
          <cell r="AG104">
            <v>1.2</v>
          </cell>
          <cell r="AH104">
            <v>2</v>
          </cell>
          <cell r="AJ104">
            <v>23.75</v>
          </cell>
          <cell r="AK104">
            <v>20</v>
          </cell>
        </row>
        <row r="105">
          <cell r="U105">
            <v>11</v>
          </cell>
          <cell r="V105">
            <v>11.55</v>
          </cell>
          <cell r="W105">
            <v>0.7</v>
          </cell>
          <cell r="X105">
            <v>0.77</v>
          </cell>
          <cell r="Y105">
            <v>65</v>
          </cell>
          <cell r="Z105">
            <v>3</v>
          </cell>
          <cell r="AA105">
            <v>3.15</v>
          </cell>
          <cell r="AB105" t="str">
            <v>2(1.80 x 1.50)</v>
          </cell>
          <cell r="AC105">
            <v>3</v>
          </cell>
          <cell r="AD105">
            <v>0.27</v>
          </cell>
          <cell r="AE105">
            <v>13</v>
          </cell>
          <cell r="AF105">
            <v>1.8</v>
          </cell>
          <cell r="AG105">
            <v>1.5</v>
          </cell>
          <cell r="AH105">
            <v>2</v>
          </cell>
          <cell r="AJ105">
            <v>23.75</v>
          </cell>
          <cell r="AK105">
            <v>22.5</v>
          </cell>
        </row>
        <row r="106">
          <cell r="U106">
            <v>14</v>
          </cell>
          <cell r="V106">
            <v>14.7</v>
          </cell>
          <cell r="W106">
            <v>1</v>
          </cell>
          <cell r="X106">
            <v>1.1</v>
          </cell>
          <cell r="Y106">
            <v>77</v>
          </cell>
          <cell r="Z106">
            <v>3.4</v>
          </cell>
          <cell r="AA106">
            <v>3.57</v>
          </cell>
          <cell r="AB106" t="str">
            <v>2(1.80 x 1.80)</v>
          </cell>
          <cell r="AC106">
            <v>3.4</v>
          </cell>
          <cell r="AD106">
            <v>0.28</v>
          </cell>
          <cell r="AE106">
            <v>15</v>
          </cell>
          <cell r="AF106">
            <v>1.8</v>
          </cell>
          <cell r="AG106">
            <v>1.8</v>
          </cell>
          <cell r="AH106">
            <v>2</v>
          </cell>
          <cell r="AJ106">
            <v>23.75</v>
          </cell>
          <cell r="AK106">
            <v>25</v>
          </cell>
          <cell r="AM106">
            <v>69</v>
          </cell>
          <cell r="AQ106" t="str">
            <v>4(3.30 x 3.00)</v>
          </cell>
          <cell r="AR106">
            <v>3.3</v>
          </cell>
          <cell r="AS106">
            <v>3</v>
          </cell>
          <cell r="AT106">
            <v>4</v>
          </cell>
          <cell r="AU106">
            <v>26.5</v>
          </cell>
          <cell r="AV106">
            <v>30</v>
          </cell>
        </row>
        <row r="107">
          <cell r="U107">
            <v>15</v>
          </cell>
          <cell r="V107">
            <v>15.75</v>
          </cell>
          <cell r="W107">
            <v>1.2</v>
          </cell>
          <cell r="X107">
            <v>1.32</v>
          </cell>
          <cell r="Y107">
            <v>83</v>
          </cell>
          <cell r="Z107">
            <v>3.8</v>
          </cell>
          <cell r="AA107">
            <v>3.99</v>
          </cell>
          <cell r="AB107" t="str">
            <v>2(2.10 x 1.80)</v>
          </cell>
          <cell r="AC107">
            <v>3.8</v>
          </cell>
          <cell r="AD107">
            <v>0.34</v>
          </cell>
          <cell r="AE107">
            <v>16</v>
          </cell>
          <cell r="AF107">
            <v>2.1</v>
          </cell>
          <cell r="AG107">
            <v>1.8</v>
          </cell>
          <cell r="AH107">
            <v>2</v>
          </cell>
          <cell r="AJ107">
            <v>22</v>
          </cell>
          <cell r="AK107">
            <v>25</v>
          </cell>
          <cell r="AQ107">
            <v>117.81</v>
          </cell>
          <cell r="AR107">
            <v>66.15</v>
          </cell>
          <cell r="AS107">
            <v>12.92</v>
          </cell>
        </row>
        <row r="108">
          <cell r="U108">
            <v>18</v>
          </cell>
          <cell r="V108">
            <v>18.9</v>
          </cell>
          <cell r="W108">
            <v>1.6</v>
          </cell>
          <cell r="X108">
            <v>1.76</v>
          </cell>
          <cell r="Y108">
            <v>96</v>
          </cell>
          <cell r="Z108">
            <v>4</v>
          </cell>
          <cell r="AA108">
            <v>4.2</v>
          </cell>
          <cell r="AB108" t="str">
            <v>2(2.10 x 2.10)</v>
          </cell>
          <cell r="AC108">
            <v>4</v>
          </cell>
          <cell r="AD108">
            <v>0.35</v>
          </cell>
          <cell r="AE108">
            <v>18</v>
          </cell>
          <cell r="AF108">
            <v>2.1</v>
          </cell>
          <cell r="AG108">
            <v>2.1</v>
          </cell>
          <cell r="AH108">
            <v>2</v>
          </cell>
          <cell r="AJ108">
            <v>22</v>
          </cell>
          <cell r="AK108">
            <v>25</v>
          </cell>
          <cell r="AQ108">
            <v>13.42</v>
          </cell>
          <cell r="AR108">
            <v>8.58</v>
          </cell>
        </row>
        <row r="109">
          <cell r="B109">
            <v>0</v>
          </cell>
          <cell r="U109">
            <v>18</v>
          </cell>
          <cell r="V109">
            <v>18.9</v>
          </cell>
          <cell r="W109">
            <v>1.7</v>
          </cell>
          <cell r="X109">
            <v>1.87</v>
          </cell>
          <cell r="Y109">
            <v>98</v>
          </cell>
          <cell r="Z109">
            <v>4.3</v>
          </cell>
          <cell r="AA109">
            <v>4.52</v>
          </cell>
          <cell r="AB109" t="str">
            <v>2(2.40 x 2.10)</v>
          </cell>
          <cell r="AC109">
            <v>4.3</v>
          </cell>
          <cell r="AD109">
            <v>0.4</v>
          </cell>
          <cell r="AE109">
            <v>18</v>
          </cell>
          <cell r="AF109">
            <v>2.4</v>
          </cell>
          <cell r="AG109">
            <v>2.1</v>
          </cell>
          <cell r="AH109">
            <v>2</v>
          </cell>
          <cell r="AJ109">
            <v>23.25</v>
          </cell>
          <cell r="AK109">
            <v>25</v>
          </cell>
          <cell r="AQ109">
            <v>404</v>
          </cell>
          <cell r="AR109">
            <v>228</v>
          </cell>
        </row>
        <row r="110">
          <cell r="B110">
            <v>0</v>
          </cell>
          <cell r="U110">
            <v>22</v>
          </cell>
          <cell r="V110">
            <v>23.1</v>
          </cell>
          <cell r="W110">
            <v>2.3</v>
          </cell>
          <cell r="X110">
            <v>2.53</v>
          </cell>
          <cell r="Y110">
            <v>113</v>
          </cell>
          <cell r="Z110">
            <v>4.4</v>
          </cell>
          <cell r="AA110">
            <v>4.62</v>
          </cell>
          <cell r="AB110" t="str">
            <v>2(2.40 x 2.40)</v>
          </cell>
          <cell r="AC110">
            <v>4.4</v>
          </cell>
          <cell r="AD110">
            <v>0.4</v>
          </cell>
          <cell r="AE110">
            <v>20</v>
          </cell>
          <cell r="AF110">
            <v>2.4</v>
          </cell>
          <cell r="AG110">
            <v>2.4</v>
          </cell>
          <cell r="AH110">
            <v>2</v>
          </cell>
          <cell r="AJ110">
            <v>23.25</v>
          </cell>
          <cell r="AK110">
            <v>25</v>
          </cell>
        </row>
        <row r="111">
          <cell r="U111">
            <v>24</v>
          </cell>
          <cell r="V111">
            <v>25.2</v>
          </cell>
          <cell r="W111">
            <v>2.5</v>
          </cell>
          <cell r="X111">
            <v>2.75</v>
          </cell>
          <cell r="Y111">
            <v>117</v>
          </cell>
          <cell r="Z111">
            <v>4.7</v>
          </cell>
          <cell r="AA111">
            <v>4.94</v>
          </cell>
          <cell r="AB111" t="str">
            <v>2(2.70 x 2.40)</v>
          </cell>
          <cell r="AC111">
            <v>4.7</v>
          </cell>
          <cell r="AD111">
            <v>0.43</v>
          </cell>
          <cell r="AE111">
            <v>21</v>
          </cell>
          <cell r="AF111">
            <v>2.7</v>
          </cell>
          <cell r="AG111">
            <v>2.4</v>
          </cell>
          <cell r="AH111">
            <v>2</v>
          </cell>
          <cell r="AJ111">
            <v>24.5</v>
          </cell>
          <cell r="AK111">
            <v>25</v>
          </cell>
        </row>
        <row r="112">
          <cell r="B112">
            <v>0</v>
          </cell>
          <cell r="U112">
            <v>28</v>
          </cell>
          <cell r="V112">
            <v>29.4</v>
          </cell>
          <cell r="W112">
            <v>3.2</v>
          </cell>
          <cell r="X112">
            <v>3.52</v>
          </cell>
          <cell r="Y112">
            <v>132</v>
          </cell>
          <cell r="Z112">
            <v>5.2</v>
          </cell>
          <cell r="AA112">
            <v>5.46</v>
          </cell>
          <cell r="AB112" t="str">
            <v>2(2.70 x 2.70)</v>
          </cell>
          <cell r="AC112">
            <v>5.2</v>
          </cell>
          <cell r="AD112">
            <v>0.45</v>
          </cell>
          <cell r="AE112">
            <v>22.5</v>
          </cell>
          <cell r="AF112">
            <v>2.7</v>
          </cell>
          <cell r="AG112">
            <v>2.7</v>
          </cell>
          <cell r="AH112">
            <v>2</v>
          </cell>
          <cell r="AJ112">
            <v>24</v>
          </cell>
          <cell r="AK112">
            <v>27.5</v>
          </cell>
        </row>
        <row r="113">
          <cell r="U113">
            <v>31</v>
          </cell>
          <cell r="V113">
            <v>32.55</v>
          </cell>
          <cell r="W113">
            <v>5.3</v>
          </cell>
          <cell r="X113">
            <v>5.83</v>
          </cell>
          <cell r="Y113">
            <v>138</v>
          </cell>
          <cell r="Z113">
            <v>5.6</v>
          </cell>
          <cell r="AA113">
            <v>5.88</v>
          </cell>
          <cell r="AB113" t="str">
            <v>2(3.00 x 2.70)</v>
          </cell>
          <cell r="AC113">
            <v>5.6</v>
          </cell>
          <cell r="AD113">
            <v>0.5</v>
          </cell>
          <cell r="AE113">
            <v>23</v>
          </cell>
          <cell r="AF113">
            <v>3</v>
          </cell>
          <cell r="AG113">
            <v>2.7</v>
          </cell>
          <cell r="AH113">
            <v>2</v>
          </cell>
          <cell r="AJ113">
            <v>25</v>
          </cell>
          <cell r="AK113">
            <v>27.5</v>
          </cell>
        </row>
        <row r="114">
          <cell r="B114">
            <v>0</v>
          </cell>
          <cell r="U114">
            <v>37</v>
          </cell>
          <cell r="V114">
            <v>38.85</v>
          </cell>
          <cell r="W114">
            <v>5.8</v>
          </cell>
          <cell r="X114">
            <v>6.38</v>
          </cell>
          <cell r="Y114">
            <v>159</v>
          </cell>
          <cell r="Z114">
            <v>6.1</v>
          </cell>
          <cell r="AA114">
            <v>6.41</v>
          </cell>
          <cell r="AB114" t="str">
            <v>2(3.00 x 3.00)</v>
          </cell>
          <cell r="AC114">
            <v>6.1</v>
          </cell>
          <cell r="AD114">
            <v>0.61</v>
          </cell>
          <cell r="AE114">
            <v>25</v>
          </cell>
          <cell r="AF114">
            <v>3</v>
          </cell>
          <cell r="AG114">
            <v>3</v>
          </cell>
          <cell r="AH114">
            <v>2</v>
          </cell>
          <cell r="AJ114">
            <v>25</v>
          </cell>
          <cell r="AK114">
            <v>30</v>
          </cell>
        </row>
        <row r="115">
          <cell r="U115">
            <v>40</v>
          </cell>
          <cell r="V115">
            <v>42</v>
          </cell>
          <cell r="W115">
            <v>6</v>
          </cell>
          <cell r="X115">
            <v>6.6</v>
          </cell>
          <cell r="Y115">
            <v>165</v>
          </cell>
          <cell r="Z115">
            <v>6.6</v>
          </cell>
          <cell r="AA115">
            <v>6.93</v>
          </cell>
          <cell r="AB115" t="str">
            <v>2(3.30 x 3.00)</v>
          </cell>
          <cell r="AC115">
            <v>6.6</v>
          </cell>
          <cell r="AD115">
            <v>0.64</v>
          </cell>
          <cell r="AE115">
            <v>26</v>
          </cell>
          <cell r="AF115">
            <v>3.3</v>
          </cell>
          <cell r="AG115">
            <v>3</v>
          </cell>
          <cell r="AH115">
            <v>2</v>
          </cell>
          <cell r="AJ115">
            <v>26.5</v>
          </cell>
          <cell r="AK115">
            <v>30</v>
          </cell>
        </row>
        <row r="116">
          <cell r="U116">
            <v>47</v>
          </cell>
          <cell r="V116">
            <v>49.35</v>
          </cell>
          <cell r="W116">
            <v>8.1</v>
          </cell>
          <cell r="X116">
            <v>8.91</v>
          </cell>
          <cell r="Y116">
            <v>186</v>
          </cell>
          <cell r="Z116">
            <v>7.1</v>
          </cell>
          <cell r="AA116">
            <v>7.46</v>
          </cell>
          <cell r="AB116" t="str">
            <v>2(3.30 x 3.30)</v>
          </cell>
          <cell r="AC116">
            <v>7.1</v>
          </cell>
          <cell r="AD116">
            <v>0.66</v>
          </cell>
          <cell r="AE116">
            <v>27</v>
          </cell>
          <cell r="AF116">
            <v>3.3</v>
          </cell>
          <cell r="AG116">
            <v>3.3</v>
          </cell>
          <cell r="AH116">
            <v>2</v>
          </cell>
          <cell r="AJ116">
            <v>26.5</v>
          </cell>
          <cell r="AK116">
            <v>32.5</v>
          </cell>
        </row>
        <row r="117">
          <cell r="A117">
            <v>2</v>
          </cell>
          <cell r="U117">
            <v>50.4</v>
          </cell>
          <cell r="V117">
            <v>52.92</v>
          </cell>
          <cell r="W117">
            <v>8.3</v>
          </cell>
          <cell r="X117">
            <v>9.13</v>
          </cell>
          <cell r="Y117">
            <v>190</v>
          </cell>
          <cell r="Z117">
            <v>7.6</v>
          </cell>
          <cell r="AA117">
            <v>7.98</v>
          </cell>
          <cell r="AB117" t="str">
            <v>2(3.60 x 3.30)</v>
          </cell>
          <cell r="AC117">
            <v>7.6</v>
          </cell>
          <cell r="AD117">
            <v>0.77</v>
          </cell>
          <cell r="AE117">
            <v>20</v>
          </cell>
          <cell r="AF117">
            <v>3.6</v>
          </cell>
          <cell r="AG117">
            <v>3.3</v>
          </cell>
          <cell r="AH117">
            <v>2</v>
          </cell>
          <cell r="AJ117">
            <v>28.75</v>
          </cell>
          <cell r="AK117">
            <v>32.5</v>
          </cell>
        </row>
        <row r="118">
          <cell r="U118">
            <v>57.6</v>
          </cell>
          <cell r="V118">
            <v>60.48</v>
          </cell>
          <cell r="W118">
            <v>11</v>
          </cell>
          <cell r="X118">
            <v>12.1</v>
          </cell>
          <cell r="Y118">
            <v>212</v>
          </cell>
          <cell r="Z118">
            <v>8.2</v>
          </cell>
          <cell r="AA118">
            <v>8.61</v>
          </cell>
          <cell r="AB118" t="str">
            <v>2(3.60 x 3.60)</v>
          </cell>
          <cell r="AC118">
            <v>8.2</v>
          </cell>
          <cell r="AD118">
            <v>0.82</v>
          </cell>
          <cell r="AE118">
            <v>30</v>
          </cell>
          <cell r="AF118">
            <v>3.6</v>
          </cell>
          <cell r="AG118">
            <v>3.6</v>
          </cell>
          <cell r="AH118">
            <v>2</v>
          </cell>
          <cell r="AJ118">
            <v>28.25</v>
          </cell>
          <cell r="AK118">
            <v>35</v>
          </cell>
        </row>
        <row r="119">
          <cell r="U119">
            <v>9.5</v>
          </cell>
          <cell r="V119">
            <v>9.98</v>
          </cell>
          <cell r="W119">
            <v>0.5</v>
          </cell>
          <cell r="X119">
            <v>0.55</v>
          </cell>
          <cell r="Y119">
            <v>60</v>
          </cell>
          <cell r="Z119">
            <v>3.4</v>
          </cell>
          <cell r="AA119">
            <v>3.57</v>
          </cell>
          <cell r="AB119" t="str">
            <v>3(1.50 x 1.20)</v>
          </cell>
          <cell r="AC119">
            <v>3.4</v>
          </cell>
          <cell r="AD119">
            <v>0.36</v>
          </cell>
          <cell r="AE119">
            <v>15</v>
          </cell>
          <cell r="AF119">
            <v>1.5</v>
          </cell>
          <cell r="AG119">
            <v>1.2</v>
          </cell>
          <cell r="AH119">
            <v>3</v>
          </cell>
          <cell r="AJ119">
            <v>22</v>
          </cell>
          <cell r="AK119">
            <v>20</v>
          </cell>
        </row>
        <row r="120">
          <cell r="U120">
            <v>13</v>
          </cell>
          <cell r="V120">
            <v>13.65</v>
          </cell>
          <cell r="W120">
            <v>0.7</v>
          </cell>
          <cell r="X120">
            <v>0.77</v>
          </cell>
          <cell r="Y120">
            <v>69</v>
          </cell>
          <cell r="Z120">
            <v>3.8</v>
          </cell>
          <cell r="AA120">
            <v>3.99</v>
          </cell>
          <cell r="AB120" t="str">
            <v>3(1.50 x 1.50)</v>
          </cell>
          <cell r="AC120">
            <v>3.8</v>
          </cell>
          <cell r="AD120">
            <v>0.37</v>
          </cell>
          <cell r="AE120">
            <v>17</v>
          </cell>
          <cell r="AF120">
            <v>1.5</v>
          </cell>
          <cell r="AG120">
            <v>1.5</v>
          </cell>
          <cell r="AH120">
            <v>3</v>
          </cell>
          <cell r="AJ120">
            <v>22</v>
          </cell>
          <cell r="AK120">
            <v>22.5</v>
          </cell>
        </row>
        <row r="121">
          <cell r="U121">
            <v>11</v>
          </cell>
          <cell r="V121">
            <v>11.55</v>
          </cell>
          <cell r="W121">
            <v>0.6</v>
          </cell>
          <cell r="X121">
            <v>0.66</v>
          </cell>
          <cell r="Y121">
            <v>66</v>
          </cell>
          <cell r="Z121">
            <v>4</v>
          </cell>
          <cell r="AA121">
            <v>4.2</v>
          </cell>
          <cell r="AB121" t="str">
            <v>3(1.80 x 1.20)</v>
          </cell>
          <cell r="AC121">
            <v>4</v>
          </cell>
          <cell r="AD121">
            <v>0.37</v>
          </cell>
          <cell r="AE121">
            <v>18</v>
          </cell>
          <cell r="AF121">
            <v>1.8</v>
          </cell>
          <cell r="AG121">
            <v>1.2</v>
          </cell>
          <cell r="AH121">
            <v>3</v>
          </cell>
          <cell r="AJ121">
            <v>23.75</v>
          </cell>
          <cell r="AK121">
            <v>20</v>
          </cell>
        </row>
        <row r="122">
          <cell r="U122">
            <v>14.5</v>
          </cell>
          <cell r="V122">
            <v>15.23</v>
          </cell>
          <cell r="W122">
            <v>0.8</v>
          </cell>
          <cell r="X122">
            <v>0.88</v>
          </cell>
          <cell r="Y122">
            <v>78</v>
          </cell>
          <cell r="Z122">
            <v>4.4</v>
          </cell>
          <cell r="AA122">
            <v>4.62</v>
          </cell>
          <cell r="AB122" t="str">
            <v>3(1.80 x 1.50)</v>
          </cell>
          <cell r="AC122">
            <v>4.4</v>
          </cell>
          <cell r="AD122">
            <v>0.39</v>
          </cell>
          <cell r="AE122">
            <v>18</v>
          </cell>
          <cell r="AF122">
            <v>1.8</v>
          </cell>
          <cell r="AG122">
            <v>1.5</v>
          </cell>
          <cell r="AH122">
            <v>3</v>
          </cell>
          <cell r="AJ122">
            <v>23.75</v>
          </cell>
          <cell r="AK122">
            <v>22.5</v>
          </cell>
        </row>
        <row r="123">
          <cell r="U123">
            <v>18</v>
          </cell>
          <cell r="V123">
            <v>18.9</v>
          </cell>
          <cell r="W123">
            <v>1.2</v>
          </cell>
          <cell r="X123">
            <v>1.32</v>
          </cell>
          <cell r="Y123">
            <v>90</v>
          </cell>
          <cell r="Z123">
            <v>4.8</v>
          </cell>
          <cell r="AA123">
            <v>5.04</v>
          </cell>
          <cell r="AB123" t="str">
            <v>3(1.80 x 1.80)</v>
          </cell>
          <cell r="AC123">
            <v>4.8</v>
          </cell>
          <cell r="AD123">
            <v>0.4</v>
          </cell>
          <cell r="AE123">
            <v>21</v>
          </cell>
          <cell r="AF123">
            <v>1.8</v>
          </cell>
          <cell r="AG123">
            <v>1.8</v>
          </cell>
          <cell r="AH123">
            <v>3</v>
          </cell>
          <cell r="AJ123">
            <v>23.75</v>
          </cell>
          <cell r="AK123">
            <v>25</v>
          </cell>
        </row>
        <row r="124">
          <cell r="U124">
            <v>20</v>
          </cell>
          <cell r="V124">
            <v>21</v>
          </cell>
          <cell r="W124">
            <v>1.5</v>
          </cell>
          <cell r="X124">
            <v>1.65</v>
          </cell>
          <cell r="Y124">
            <v>104</v>
          </cell>
          <cell r="Z124">
            <v>5.4</v>
          </cell>
          <cell r="AA124">
            <v>5.67</v>
          </cell>
          <cell r="AB124" t="str">
            <v>3(2.10 x 1.80)</v>
          </cell>
          <cell r="AC124">
            <v>5.4</v>
          </cell>
          <cell r="AD124">
            <v>0.45</v>
          </cell>
          <cell r="AE124">
            <v>22</v>
          </cell>
          <cell r="AF124">
            <v>2.1</v>
          </cell>
          <cell r="AG124">
            <v>1.8</v>
          </cell>
          <cell r="AH124">
            <v>3</v>
          </cell>
          <cell r="AJ124">
            <v>22</v>
          </cell>
          <cell r="AK124">
            <v>25</v>
          </cell>
        </row>
        <row r="125">
          <cell r="U125">
            <v>23</v>
          </cell>
          <cell r="V125">
            <v>24.15</v>
          </cell>
          <cell r="W125">
            <v>1.9</v>
          </cell>
          <cell r="X125">
            <v>2.09</v>
          </cell>
          <cell r="Y125">
            <v>116</v>
          </cell>
          <cell r="Z125">
            <v>5.7</v>
          </cell>
          <cell r="AA125">
            <v>5.99</v>
          </cell>
          <cell r="AB125" t="str">
            <v>3(2.10 x 2.10)</v>
          </cell>
          <cell r="AC125">
            <v>5.7</v>
          </cell>
          <cell r="AD125">
            <v>0.47</v>
          </cell>
          <cell r="AE125">
            <v>24</v>
          </cell>
          <cell r="AF125">
            <v>2.1</v>
          </cell>
          <cell r="AG125">
            <v>2.1</v>
          </cell>
          <cell r="AH125">
            <v>3</v>
          </cell>
          <cell r="AJ125">
            <v>22</v>
          </cell>
          <cell r="AK125">
            <v>25</v>
          </cell>
        </row>
        <row r="126">
          <cell r="U126">
            <v>25.5</v>
          </cell>
          <cell r="V126">
            <v>26.78</v>
          </cell>
          <cell r="W126">
            <v>2.1</v>
          </cell>
          <cell r="X126">
            <v>2.31</v>
          </cell>
          <cell r="Y126">
            <v>124</v>
          </cell>
          <cell r="Z126">
            <v>6.1</v>
          </cell>
          <cell r="AA126">
            <v>6.41</v>
          </cell>
          <cell r="AB126" t="str">
            <v>3(2.40 x 2.10)</v>
          </cell>
          <cell r="AC126">
            <v>6.1</v>
          </cell>
          <cell r="AD126">
            <v>0.54</v>
          </cell>
          <cell r="AE126">
            <v>25</v>
          </cell>
          <cell r="AF126">
            <v>2.4</v>
          </cell>
          <cell r="AG126">
            <v>2.1</v>
          </cell>
          <cell r="AH126">
            <v>3</v>
          </cell>
          <cell r="AJ126">
            <v>23.25</v>
          </cell>
          <cell r="AK126">
            <v>25</v>
          </cell>
        </row>
        <row r="127">
          <cell r="U127">
            <v>23.3</v>
          </cell>
          <cell r="V127">
            <v>24.47</v>
          </cell>
          <cell r="W127">
            <v>2</v>
          </cell>
          <cell r="X127">
            <v>2.2</v>
          </cell>
          <cell r="Y127">
            <v>157</v>
          </cell>
          <cell r="Z127">
            <v>6.4</v>
          </cell>
          <cell r="AA127">
            <v>6.72</v>
          </cell>
          <cell r="AB127" t="str">
            <v>3(2.40 x 2.40)</v>
          </cell>
          <cell r="AC127">
            <v>6.4</v>
          </cell>
          <cell r="AD127">
            <v>0.55</v>
          </cell>
          <cell r="AE127">
            <v>27</v>
          </cell>
          <cell r="AF127">
            <v>2.4</v>
          </cell>
          <cell r="AG127">
            <v>2.4</v>
          </cell>
          <cell r="AH127">
            <v>3</v>
          </cell>
          <cell r="AJ127">
            <v>23.25</v>
          </cell>
          <cell r="AK127">
            <v>25</v>
          </cell>
        </row>
        <row r="128">
          <cell r="U128">
            <v>32</v>
          </cell>
          <cell r="V128">
            <v>33.6</v>
          </cell>
          <cell r="W128">
            <v>3</v>
          </cell>
          <cell r="X128">
            <v>3.3</v>
          </cell>
          <cell r="Y128">
            <v>146</v>
          </cell>
          <cell r="Z128">
            <v>7</v>
          </cell>
          <cell r="AA128">
            <v>7.35</v>
          </cell>
          <cell r="AB128" t="str">
            <v>3(2.70 x 2.40)</v>
          </cell>
          <cell r="AC128">
            <v>7</v>
          </cell>
          <cell r="AD128">
            <v>0.67</v>
          </cell>
          <cell r="AE128">
            <v>28</v>
          </cell>
          <cell r="AF128">
            <v>2.7</v>
          </cell>
          <cell r="AG128">
            <v>2.4</v>
          </cell>
          <cell r="AH128">
            <v>3</v>
          </cell>
          <cell r="AJ128">
            <v>24.5</v>
          </cell>
          <cell r="AK128">
            <v>25</v>
          </cell>
        </row>
        <row r="129">
          <cell r="U129">
            <v>37</v>
          </cell>
          <cell r="V129">
            <v>38.85</v>
          </cell>
          <cell r="W129">
            <v>3.9</v>
          </cell>
          <cell r="X129">
            <v>4.29</v>
          </cell>
          <cell r="Y129">
            <v>158</v>
          </cell>
          <cell r="Z129">
            <v>7.4</v>
          </cell>
          <cell r="AA129">
            <v>7.77</v>
          </cell>
          <cell r="AB129" t="str">
            <v>3(2.70 x 2.70)</v>
          </cell>
          <cell r="AC129">
            <v>7.4</v>
          </cell>
          <cell r="AD129">
            <v>0.6</v>
          </cell>
          <cell r="AE129">
            <v>30.5</v>
          </cell>
          <cell r="AF129">
            <v>2.7</v>
          </cell>
          <cell r="AG129">
            <v>2.7</v>
          </cell>
          <cell r="AH129">
            <v>3</v>
          </cell>
          <cell r="AJ129">
            <v>24</v>
          </cell>
          <cell r="AK129">
            <v>27.5</v>
          </cell>
        </row>
        <row r="130">
          <cell r="U130">
            <v>46</v>
          </cell>
          <cell r="V130">
            <v>48.3</v>
          </cell>
          <cell r="W130">
            <v>4.1</v>
          </cell>
          <cell r="X130">
            <v>4.51</v>
          </cell>
          <cell r="Y130">
            <v>164</v>
          </cell>
          <cell r="Z130">
            <v>8</v>
          </cell>
          <cell r="AA130">
            <v>8.4</v>
          </cell>
          <cell r="AB130" t="str">
            <v>3(3.00 x 2.70)</v>
          </cell>
          <cell r="AC130">
            <v>8</v>
          </cell>
          <cell r="AD130">
            <v>0.68</v>
          </cell>
          <cell r="AE130">
            <v>31.5</v>
          </cell>
          <cell r="AF130">
            <v>3</v>
          </cell>
          <cell r="AG130">
            <v>2.7</v>
          </cell>
          <cell r="AH130">
            <v>3</v>
          </cell>
          <cell r="AJ130">
            <v>25</v>
          </cell>
          <cell r="AK130">
            <v>27.5</v>
          </cell>
        </row>
        <row r="131">
          <cell r="U131">
            <v>48</v>
          </cell>
          <cell r="V131">
            <v>50.4</v>
          </cell>
          <cell r="W131">
            <v>6.5</v>
          </cell>
          <cell r="X131">
            <v>7.15</v>
          </cell>
          <cell r="Y131">
            <v>182</v>
          </cell>
          <cell r="Z131">
            <v>8.7</v>
          </cell>
          <cell r="AA131">
            <v>9.14</v>
          </cell>
          <cell r="AB131" t="str">
            <v>3(3.00 x 3.00)</v>
          </cell>
          <cell r="AC131">
            <v>8.7</v>
          </cell>
          <cell r="AD131">
            <v>0.76</v>
          </cell>
          <cell r="AE131">
            <v>34</v>
          </cell>
          <cell r="AF131">
            <v>3</v>
          </cell>
          <cell r="AG131">
            <v>3</v>
          </cell>
          <cell r="AH131">
            <v>3</v>
          </cell>
          <cell r="AJ131">
            <v>25</v>
          </cell>
          <cell r="AK131">
            <v>30</v>
          </cell>
        </row>
        <row r="132">
          <cell r="U132">
            <v>52</v>
          </cell>
          <cell r="V132">
            <v>54.6</v>
          </cell>
          <cell r="W132">
            <v>7.1</v>
          </cell>
          <cell r="X132">
            <v>7.81</v>
          </cell>
          <cell r="Y132">
            <v>199</v>
          </cell>
          <cell r="Z132">
            <v>9.4</v>
          </cell>
          <cell r="AA132">
            <v>9.87</v>
          </cell>
          <cell r="AB132" t="str">
            <v>3(3.30 x 3.00)</v>
          </cell>
          <cell r="AC132">
            <v>9.4</v>
          </cell>
          <cell r="AD132">
            <v>0.88</v>
          </cell>
          <cell r="AE132">
            <v>35</v>
          </cell>
          <cell r="AF132">
            <v>3.3</v>
          </cell>
          <cell r="AG132">
            <v>3</v>
          </cell>
          <cell r="AH132">
            <v>3</v>
          </cell>
          <cell r="AJ132">
            <v>26.5</v>
          </cell>
          <cell r="AK132">
            <v>30</v>
          </cell>
        </row>
        <row r="133">
          <cell r="U133">
            <v>61</v>
          </cell>
          <cell r="V133">
            <v>64.05</v>
          </cell>
          <cell r="W133">
            <v>9.4</v>
          </cell>
          <cell r="X133">
            <v>10.34</v>
          </cell>
          <cell r="Y133">
            <v>216</v>
          </cell>
          <cell r="Z133">
            <v>10.2</v>
          </cell>
          <cell r="AA133">
            <v>10.71</v>
          </cell>
          <cell r="AB133" t="str">
            <v>3(3.30 x 3.30)</v>
          </cell>
          <cell r="AC133">
            <v>10.2</v>
          </cell>
          <cell r="AD133">
            <v>0.89</v>
          </cell>
          <cell r="AE133">
            <v>37</v>
          </cell>
          <cell r="AF133">
            <v>3.3</v>
          </cell>
          <cell r="AG133">
            <v>3.3</v>
          </cell>
          <cell r="AH133">
            <v>3</v>
          </cell>
          <cell r="AJ133">
            <v>26.5</v>
          </cell>
          <cell r="AK133">
            <v>32.5</v>
          </cell>
        </row>
        <row r="134">
          <cell r="U134">
            <v>64</v>
          </cell>
          <cell r="V134">
            <v>67.2</v>
          </cell>
          <cell r="W134">
            <v>12.5</v>
          </cell>
          <cell r="X134">
            <v>13.75</v>
          </cell>
          <cell r="Y134">
            <v>217</v>
          </cell>
          <cell r="Z134">
            <v>10.9</v>
          </cell>
          <cell r="AA134">
            <v>11.45</v>
          </cell>
          <cell r="AB134" t="str">
            <v>3(3.60 x 3.30)</v>
          </cell>
          <cell r="AC134">
            <v>10.9</v>
          </cell>
          <cell r="AD134">
            <v>0.9</v>
          </cell>
          <cell r="AE134">
            <v>38</v>
          </cell>
          <cell r="AF134">
            <v>3.6</v>
          </cell>
          <cell r="AG134">
            <v>3.3</v>
          </cell>
          <cell r="AH134">
            <v>3</v>
          </cell>
          <cell r="AJ134">
            <v>28.75</v>
          </cell>
          <cell r="AK134">
            <v>32.5</v>
          </cell>
        </row>
        <row r="135">
          <cell r="U135">
            <v>74</v>
          </cell>
          <cell r="V135">
            <v>77.7</v>
          </cell>
          <cell r="W135">
            <v>13</v>
          </cell>
          <cell r="X135">
            <v>14.3</v>
          </cell>
          <cell r="Y135">
            <v>237</v>
          </cell>
          <cell r="Z135">
            <v>11.6</v>
          </cell>
          <cell r="AA135">
            <v>12.18</v>
          </cell>
          <cell r="AB135" t="str">
            <v>3(3.60 x 3.60)</v>
          </cell>
          <cell r="AC135">
            <v>11.6</v>
          </cell>
          <cell r="AD135">
            <v>1</v>
          </cell>
          <cell r="AE135">
            <v>41</v>
          </cell>
          <cell r="AF135">
            <v>3.6</v>
          </cell>
          <cell r="AG135">
            <v>3.6</v>
          </cell>
          <cell r="AH135">
            <v>3</v>
          </cell>
          <cell r="AJ135">
            <v>28.25</v>
          </cell>
          <cell r="AK135">
            <v>35</v>
          </cell>
        </row>
        <row r="136">
          <cell r="U136">
            <v>12</v>
          </cell>
          <cell r="V136">
            <v>12.6</v>
          </cell>
          <cell r="W136">
            <v>0.7</v>
          </cell>
          <cell r="X136">
            <v>0.77</v>
          </cell>
          <cell r="Y136">
            <v>73</v>
          </cell>
          <cell r="Z136">
            <v>4.5</v>
          </cell>
          <cell r="AA136">
            <v>4.73</v>
          </cell>
          <cell r="AB136" t="str">
            <v>4(1.50 x 1.20)</v>
          </cell>
          <cell r="AC136">
            <v>4.5</v>
          </cell>
          <cell r="AD136">
            <v>0.46</v>
          </cell>
          <cell r="AE136">
            <v>19</v>
          </cell>
          <cell r="AF136">
            <v>1.5</v>
          </cell>
          <cell r="AG136">
            <v>1.2</v>
          </cell>
          <cell r="AH136">
            <v>4</v>
          </cell>
          <cell r="AJ136">
            <v>22</v>
          </cell>
          <cell r="AK136">
            <v>20</v>
          </cell>
        </row>
        <row r="137">
          <cell r="U137">
            <v>14</v>
          </cell>
          <cell r="V137">
            <v>14.7</v>
          </cell>
          <cell r="W137">
            <v>0.8</v>
          </cell>
          <cell r="X137">
            <v>0.88</v>
          </cell>
          <cell r="Y137">
            <v>80</v>
          </cell>
          <cell r="Z137">
            <v>5.2</v>
          </cell>
          <cell r="AA137">
            <v>5.46</v>
          </cell>
          <cell r="AB137" t="str">
            <v>4(1.80 x 1.20)</v>
          </cell>
          <cell r="AC137">
            <v>5.2</v>
          </cell>
          <cell r="AD137">
            <v>0.49</v>
          </cell>
          <cell r="AE137">
            <v>20</v>
          </cell>
          <cell r="AF137">
            <v>1.8</v>
          </cell>
          <cell r="AG137">
            <v>1.2</v>
          </cell>
          <cell r="AH137">
            <v>4</v>
          </cell>
          <cell r="AJ137">
            <v>23.75</v>
          </cell>
          <cell r="AK137">
            <v>20</v>
          </cell>
        </row>
        <row r="138">
          <cell r="U138">
            <v>7</v>
          </cell>
          <cell r="V138">
            <v>7.35</v>
          </cell>
          <cell r="W138">
            <v>1</v>
          </cell>
          <cell r="X138">
            <v>1.1</v>
          </cell>
          <cell r="Y138">
            <v>91</v>
          </cell>
          <cell r="Z138">
            <v>5.7</v>
          </cell>
          <cell r="AA138">
            <v>5.99</v>
          </cell>
          <cell r="AB138" t="str">
            <v>4(1.80 x 1.50)</v>
          </cell>
          <cell r="AC138">
            <v>5.7</v>
          </cell>
          <cell r="AD138">
            <v>0.53</v>
          </cell>
          <cell r="AE138">
            <v>23</v>
          </cell>
          <cell r="AF138">
            <v>1.8</v>
          </cell>
          <cell r="AG138">
            <v>1.5</v>
          </cell>
          <cell r="AH138">
            <v>4</v>
          </cell>
          <cell r="AJ138">
            <v>23.75</v>
          </cell>
          <cell r="AK138">
            <v>22.5</v>
          </cell>
        </row>
        <row r="139">
          <cell r="U139">
            <v>22</v>
          </cell>
          <cell r="V139">
            <v>23.1</v>
          </cell>
          <cell r="W139">
            <v>1.4</v>
          </cell>
          <cell r="X139">
            <v>1.54</v>
          </cell>
          <cell r="Y139">
            <v>111</v>
          </cell>
          <cell r="Z139">
            <v>6.5</v>
          </cell>
          <cell r="AA139">
            <v>6.83</v>
          </cell>
          <cell r="AB139" t="str">
            <v>4(1.80 x 1.80)</v>
          </cell>
          <cell r="AC139">
            <v>6.5</v>
          </cell>
          <cell r="AD139">
            <v>0.55</v>
          </cell>
          <cell r="AE139">
            <v>26</v>
          </cell>
          <cell r="AF139">
            <v>1.8</v>
          </cell>
          <cell r="AG139">
            <v>1.8</v>
          </cell>
          <cell r="AH139">
            <v>4</v>
          </cell>
          <cell r="AJ139">
            <v>23.75</v>
          </cell>
          <cell r="AK139">
            <v>25</v>
          </cell>
        </row>
        <row r="140">
          <cell r="U140">
            <v>25</v>
          </cell>
          <cell r="V140">
            <v>26.25</v>
          </cell>
          <cell r="W140">
            <v>1.7</v>
          </cell>
          <cell r="X140">
            <v>1.87</v>
          </cell>
          <cell r="Y140">
            <v>119</v>
          </cell>
          <cell r="Z140">
            <v>7</v>
          </cell>
          <cell r="AA140">
            <v>7.35</v>
          </cell>
          <cell r="AB140" t="str">
            <v>4( 2.10 x 1.80)</v>
          </cell>
          <cell r="AC140">
            <v>7</v>
          </cell>
          <cell r="AD140">
            <v>0.57</v>
          </cell>
          <cell r="AE140">
            <v>27</v>
          </cell>
          <cell r="AF140">
            <v>2.1</v>
          </cell>
          <cell r="AG140">
            <v>1.8</v>
          </cell>
          <cell r="AH140">
            <v>4</v>
          </cell>
          <cell r="AJ140">
            <v>22</v>
          </cell>
          <cell r="AK140">
            <v>25</v>
          </cell>
        </row>
        <row r="141">
          <cell r="U141">
            <v>29</v>
          </cell>
          <cell r="V141">
            <v>30.45</v>
          </cell>
          <cell r="W141">
            <v>2.2</v>
          </cell>
          <cell r="X141">
            <v>2.42</v>
          </cell>
          <cell r="Y141">
            <v>131</v>
          </cell>
          <cell r="Z141">
            <v>7.4</v>
          </cell>
          <cell r="AA141">
            <v>7.77</v>
          </cell>
          <cell r="AB141" t="str">
            <v>4(2.10 x 2.10)</v>
          </cell>
          <cell r="AC141">
            <v>7.4</v>
          </cell>
          <cell r="AD141">
            <v>0.6</v>
          </cell>
          <cell r="AE141">
            <v>29.5</v>
          </cell>
          <cell r="AF141">
            <v>2.1</v>
          </cell>
          <cell r="AG141">
            <v>2.1</v>
          </cell>
          <cell r="AH141">
            <v>4</v>
          </cell>
          <cell r="AJ141">
            <v>22</v>
          </cell>
          <cell r="AK141">
            <v>25</v>
          </cell>
        </row>
        <row r="142">
          <cell r="U142">
            <v>32</v>
          </cell>
          <cell r="V142">
            <v>33.6</v>
          </cell>
          <cell r="W142">
            <v>2.4</v>
          </cell>
          <cell r="X142">
            <v>2.64</v>
          </cell>
          <cell r="Y142">
            <v>140</v>
          </cell>
          <cell r="Z142">
            <v>8</v>
          </cell>
          <cell r="AA142">
            <v>8.4</v>
          </cell>
          <cell r="AB142" t="str">
            <v>4(2.40 x 2.10)</v>
          </cell>
          <cell r="AC142">
            <v>8</v>
          </cell>
          <cell r="AD142">
            <v>0.74</v>
          </cell>
          <cell r="AE142">
            <v>31</v>
          </cell>
          <cell r="AF142">
            <v>2.4</v>
          </cell>
          <cell r="AG142">
            <v>2.1</v>
          </cell>
          <cell r="AH142">
            <v>4</v>
          </cell>
          <cell r="AJ142">
            <v>23.25</v>
          </cell>
          <cell r="AK142">
            <v>25</v>
          </cell>
        </row>
        <row r="143">
          <cell r="U143">
            <v>36</v>
          </cell>
          <cell r="V143">
            <v>37.8</v>
          </cell>
          <cell r="W143">
            <v>3.3</v>
          </cell>
          <cell r="X143">
            <v>3.63</v>
          </cell>
          <cell r="Y143">
            <v>154</v>
          </cell>
          <cell r="Z143">
            <v>8.3</v>
          </cell>
          <cell r="AA143">
            <v>8.72</v>
          </cell>
          <cell r="AB143" t="str">
            <v>4(2.40 x 2.40)</v>
          </cell>
          <cell r="AC143">
            <v>8.3</v>
          </cell>
          <cell r="AD143">
            <v>0.76</v>
          </cell>
          <cell r="AE143">
            <v>34</v>
          </cell>
          <cell r="AF143">
            <v>2.4</v>
          </cell>
          <cell r="AG143">
            <v>2.4</v>
          </cell>
          <cell r="AH143">
            <v>4</v>
          </cell>
          <cell r="AJ143">
            <v>23.25</v>
          </cell>
          <cell r="AK143">
            <v>25</v>
          </cell>
        </row>
        <row r="144">
          <cell r="U144">
            <v>39</v>
          </cell>
          <cell r="V144">
            <v>40.95</v>
          </cell>
          <cell r="W144">
            <v>3.7</v>
          </cell>
          <cell r="X144">
            <v>4.07</v>
          </cell>
          <cell r="Y144">
            <v>163</v>
          </cell>
          <cell r="Z144">
            <v>8.9</v>
          </cell>
          <cell r="AA144">
            <v>9.35</v>
          </cell>
          <cell r="AB144" t="str">
            <v>4(2.70 x 2.40)</v>
          </cell>
          <cell r="AC144">
            <v>8.9</v>
          </cell>
          <cell r="AD144">
            <v>0.8</v>
          </cell>
          <cell r="AE144">
            <v>36</v>
          </cell>
          <cell r="AF144">
            <v>2.7</v>
          </cell>
          <cell r="AG144">
            <v>2.4</v>
          </cell>
          <cell r="AH144">
            <v>4</v>
          </cell>
          <cell r="AJ144">
            <v>24.5</v>
          </cell>
          <cell r="AK144">
            <v>25</v>
          </cell>
        </row>
        <row r="145">
          <cell r="U145">
            <v>50</v>
          </cell>
          <cell r="V145">
            <v>52.5</v>
          </cell>
          <cell r="W145">
            <v>4.9</v>
          </cell>
          <cell r="X145">
            <v>5.39</v>
          </cell>
          <cell r="Y145">
            <v>198</v>
          </cell>
          <cell r="Z145">
            <v>10.5</v>
          </cell>
          <cell r="AA145">
            <v>11.03</v>
          </cell>
          <cell r="AB145" t="str">
            <v>4(3.00 x 2.70)</v>
          </cell>
          <cell r="AC145">
            <v>10.5</v>
          </cell>
          <cell r="AD145">
            <v>0.96</v>
          </cell>
          <cell r="AE145">
            <v>40</v>
          </cell>
          <cell r="AF145">
            <v>3</v>
          </cell>
          <cell r="AG145">
            <v>2.7</v>
          </cell>
          <cell r="AH145">
            <v>4</v>
          </cell>
          <cell r="AJ145">
            <v>25</v>
          </cell>
          <cell r="AK145">
            <v>27.5</v>
          </cell>
        </row>
        <row r="146">
          <cell r="U146">
            <v>63</v>
          </cell>
          <cell r="V146">
            <v>66.15</v>
          </cell>
          <cell r="W146">
            <v>7.8</v>
          </cell>
          <cell r="X146">
            <v>8.58</v>
          </cell>
          <cell r="Y146">
            <v>228</v>
          </cell>
          <cell r="Z146">
            <v>12.3</v>
          </cell>
          <cell r="AA146">
            <v>12.92</v>
          </cell>
          <cell r="AB146" t="str">
            <v>4(3.30 x 3.00)</v>
          </cell>
          <cell r="AC146">
            <v>12.3</v>
          </cell>
          <cell r="AD146">
            <v>1.1</v>
          </cell>
          <cell r="AE146">
            <v>44</v>
          </cell>
          <cell r="AF146">
            <v>3.3</v>
          </cell>
          <cell r="AG146">
            <v>3</v>
          </cell>
          <cell r="AH146">
            <v>4</v>
          </cell>
          <cell r="AJ146">
            <v>26.5</v>
          </cell>
          <cell r="AK146">
            <v>30</v>
          </cell>
        </row>
        <row r="147">
          <cell r="U147">
            <v>90</v>
          </cell>
          <cell r="V147">
            <v>94.5</v>
          </cell>
          <cell r="W147">
            <v>15.4</v>
          </cell>
          <cell r="X147">
            <v>16.94</v>
          </cell>
          <cell r="Y147">
            <v>287</v>
          </cell>
          <cell r="Z147">
            <v>15.1</v>
          </cell>
          <cell r="AA147">
            <v>15.86</v>
          </cell>
          <cell r="AB147" t="str">
            <v>4(3.60 x 3.60)</v>
          </cell>
          <cell r="AC147">
            <v>15.1</v>
          </cell>
          <cell r="AD147">
            <v>1.35</v>
          </cell>
          <cell r="AE147">
            <v>51</v>
          </cell>
          <cell r="AF147">
            <v>3.6</v>
          </cell>
          <cell r="AG147">
            <v>3.6</v>
          </cell>
          <cell r="AH147">
            <v>4</v>
          </cell>
          <cell r="AJ147">
            <v>28.25</v>
          </cell>
          <cell r="AK147">
            <v>35</v>
          </cell>
        </row>
        <row r="153">
          <cell r="BH153">
            <v>2.07</v>
          </cell>
        </row>
        <row r="154">
          <cell r="BH154">
            <v>2.89</v>
          </cell>
        </row>
        <row r="155">
          <cell r="BH155">
            <v>1.32</v>
          </cell>
        </row>
        <row r="159">
          <cell r="M159">
            <v>1</v>
          </cell>
          <cell r="N159">
            <v>1</v>
          </cell>
        </row>
        <row r="167">
          <cell r="AD167">
            <v>1</v>
          </cell>
          <cell r="AE167">
            <v>4.21</v>
          </cell>
          <cell r="AF167">
            <v>4.25</v>
          </cell>
          <cell r="AG167">
            <v>4.29</v>
          </cell>
          <cell r="AH167">
            <v>4.34</v>
          </cell>
          <cell r="AI167">
            <v>4.38</v>
          </cell>
          <cell r="AJ167">
            <v>4.42</v>
          </cell>
          <cell r="AK167">
            <v>4.46</v>
          </cell>
          <cell r="AL167">
            <v>4.5</v>
          </cell>
          <cell r="AM167">
            <v>4.55</v>
          </cell>
          <cell r="AN167">
            <v>4.59</v>
          </cell>
          <cell r="AO167">
            <v>4.63</v>
          </cell>
          <cell r="AP167">
            <v>4.67</v>
          </cell>
          <cell r="AQ167">
            <v>4.71</v>
          </cell>
          <cell r="AR167">
            <v>4.76</v>
          </cell>
          <cell r="AS167">
            <v>4.8</v>
          </cell>
          <cell r="AT167">
            <v>4.84</v>
          </cell>
          <cell r="AU167">
            <v>4.88</v>
          </cell>
          <cell r="AV167">
            <v>4.92</v>
          </cell>
          <cell r="AW167">
            <v>4.97</v>
          </cell>
          <cell r="AX167">
            <v>5.01</v>
          </cell>
          <cell r="AY167">
            <v>5.05</v>
          </cell>
          <cell r="AZ167">
            <v>5.09</v>
          </cell>
          <cell r="BA167">
            <v>5.13</v>
          </cell>
          <cell r="BB167">
            <v>5.18</v>
          </cell>
          <cell r="BC167">
            <v>4.97</v>
          </cell>
          <cell r="BD167">
            <v>1</v>
          </cell>
          <cell r="BE167">
            <v>5.89</v>
          </cell>
          <cell r="BF167">
            <v>5.95</v>
          </cell>
          <cell r="BG167">
            <v>6.01</v>
          </cell>
          <cell r="BH167">
            <v>6.07</v>
          </cell>
          <cell r="BI167">
            <v>6.13</v>
          </cell>
          <cell r="BJ167">
            <v>6.19</v>
          </cell>
          <cell r="BK167">
            <v>6.25</v>
          </cell>
          <cell r="BL167">
            <v>6.3</v>
          </cell>
          <cell r="BM167">
            <v>6.36</v>
          </cell>
          <cell r="BN167">
            <v>6.42</v>
          </cell>
          <cell r="BO167">
            <v>6.48</v>
          </cell>
          <cell r="BP167">
            <v>6.54</v>
          </cell>
          <cell r="BQ167">
            <v>6.6</v>
          </cell>
          <cell r="BR167">
            <v>6.66</v>
          </cell>
          <cell r="BS167">
            <v>6.72</v>
          </cell>
          <cell r="BT167">
            <v>6.78</v>
          </cell>
          <cell r="BU167">
            <v>6.83</v>
          </cell>
          <cell r="BV167">
            <v>6.89</v>
          </cell>
          <cell r="BW167">
            <v>6.95</v>
          </cell>
          <cell r="BX167">
            <v>7.01</v>
          </cell>
          <cell r="BY167">
            <v>7.07</v>
          </cell>
          <cell r="BZ167">
            <v>7.13</v>
          </cell>
          <cell r="CA167">
            <v>7.19</v>
          </cell>
          <cell r="CB167">
            <v>7.25</v>
          </cell>
          <cell r="CC167">
            <v>6.95</v>
          </cell>
          <cell r="CJ167">
            <v>4.97</v>
          </cell>
          <cell r="CL167">
            <v>413.13</v>
          </cell>
        </row>
        <row r="168">
          <cell r="AD168">
            <v>2</v>
          </cell>
          <cell r="AE168">
            <v>5.16</v>
          </cell>
          <cell r="AF168">
            <v>5.24</v>
          </cell>
          <cell r="AG168">
            <v>5.33</v>
          </cell>
          <cell r="AH168">
            <v>5.41</v>
          </cell>
          <cell r="AI168">
            <v>5.5</v>
          </cell>
          <cell r="AJ168">
            <v>5.58</v>
          </cell>
          <cell r="AK168">
            <v>5.66</v>
          </cell>
          <cell r="AL168">
            <v>5.75</v>
          </cell>
          <cell r="AM168">
            <v>5.83</v>
          </cell>
          <cell r="AN168">
            <v>5.92</v>
          </cell>
          <cell r="AO168">
            <v>6</v>
          </cell>
          <cell r="AP168">
            <v>6.08</v>
          </cell>
          <cell r="AQ168">
            <v>6.17</v>
          </cell>
          <cell r="AR168">
            <v>6.25</v>
          </cell>
          <cell r="AS168">
            <v>6.34</v>
          </cell>
          <cell r="AT168">
            <v>6.42</v>
          </cell>
          <cell r="AU168">
            <v>6.5</v>
          </cell>
          <cell r="AV168">
            <v>6.59</v>
          </cell>
          <cell r="AW168">
            <v>6.67</v>
          </cell>
          <cell r="AX168">
            <v>6.76</v>
          </cell>
          <cell r="AY168">
            <v>6.84</v>
          </cell>
          <cell r="AZ168">
            <v>6.92</v>
          </cell>
          <cell r="BA168">
            <v>7.01</v>
          </cell>
          <cell r="BB168">
            <v>7.09</v>
          </cell>
          <cell r="BC168">
            <v>6.67</v>
          </cell>
          <cell r="BD168">
            <v>2</v>
          </cell>
          <cell r="BE168">
            <v>7.22</v>
          </cell>
          <cell r="BF168">
            <v>7.34</v>
          </cell>
          <cell r="BG168">
            <v>7.46</v>
          </cell>
          <cell r="BH168">
            <v>7.58</v>
          </cell>
          <cell r="BI168">
            <v>7.69</v>
          </cell>
          <cell r="BJ168">
            <v>7.81</v>
          </cell>
          <cell r="BK168">
            <v>7.93</v>
          </cell>
          <cell r="BL168">
            <v>8.05</v>
          </cell>
          <cell r="BM168">
            <v>8.17</v>
          </cell>
          <cell r="BN168">
            <v>8.28</v>
          </cell>
          <cell r="BO168">
            <v>8.4</v>
          </cell>
          <cell r="BP168">
            <v>8.52</v>
          </cell>
          <cell r="BQ168">
            <v>8.64</v>
          </cell>
          <cell r="BR168">
            <v>8.75</v>
          </cell>
          <cell r="BS168">
            <v>8.87</v>
          </cell>
          <cell r="BT168">
            <v>8.99</v>
          </cell>
          <cell r="BU168">
            <v>9.11</v>
          </cell>
          <cell r="BV168">
            <v>9.22</v>
          </cell>
          <cell r="BW168">
            <v>9.34</v>
          </cell>
          <cell r="BX168">
            <v>9.46</v>
          </cell>
          <cell r="BY168">
            <v>9.58</v>
          </cell>
          <cell r="BZ168">
            <v>9.69</v>
          </cell>
          <cell r="CA168">
            <v>9.81</v>
          </cell>
          <cell r="CB168">
            <v>9.93</v>
          </cell>
          <cell r="CC168">
            <v>9.34</v>
          </cell>
          <cell r="CJ168">
            <v>6.95</v>
          </cell>
          <cell r="CL168">
            <v>578.38</v>
          </cell>
        </row>
        <row r="169">
          <cell r="AD169">
            <v>3</v>
          </cell>
          <cell r="AE169">
            <v>6.11</v>
          </cell>
          <cell r="AF169">
            <v>6.24</v>
          </cell>
          <cell r="AG169">
            <v>6.36</v>
          </cell>
          <cell r="AH169">
            <v>6.49</v>
          </cell>
          <cell r="AI169">
            <v>6.62</v>
          </cell>
          <cell r="AJ169">
            <v>6.74</v>
          </cell>
          <cell r="AK169">
            <v>6.87</v>
          </cell>
          <cell r="AL169">
            <v>6.99</v>
          </cell>
          <cell r="AM169">
            <v>7.12</v>
          </cell>
          <cell r="AN169">
            <v>7.25</v>
          </cell>
          <cell r="AO169">
            <v>7.37</v>
          </cell>
          <cell r="AP169">
            <v>7.5</v>
          </cell>
          <cell r="AQ169">
            <v>7.62</v>
          </cell>
          <cell r="AR169">
            <v>7.75</v>
          </cell>
          <cell r="AS169">
            <v>7.88</v>
          </cell>
          <cell r="AT169">
            <v>8</v>
          </cell>
          <cell r="AU169">
            <v>8.13</v>
          </cell>
          <cell r="AV169">
            <v>8.25</v>
          </cell>
          <cell r="AW169">
            <v>8.38</v>
          </cell>
          <cell r="AX169">
            <v>8.51</v>
          </cell>
          <cell r="AY169">
            <v>8.63</v>
          </cell>
          <cell r="AZ169">
            <v>8.76</v>
          </cell>
          <cell r="BA169">
            <v>8.88</v>
          </cell>
          <cell r="BB169">
            <v>9.01</v>
          </cell>
          <cell r="BC169">
            <v>8.38</v>
          </cell>
          <cell r="BD169">
            <v>3</v>
          </cell>
          <cell r="BE169">
            <v>8.56</v>
          </cell>
          <cell r="BF169">
            <v>8.73</v>
          </cell>
          <cell r="BG169">
            <v>8.91</v>
          </cell>
          <cell r="BH169">
            <v>9.09</v>
          </cell>
          <cell r="BI169">
            <v>9.26</v>
          </cell>
          <cell r="BJ169">
            <v>9.44</v>
          </cell>
          <cell r="BK169">
            <v>9.61</v>
          </cell>
          <cell r="BL169">
            <v>9.79</v>
          </cell>
          <cell r="BM169">
            <v>9.97</v>
          </cell>
          <cell r="BN169">
            <v>10.14</v>
          </cell>
          <cell r="BO169">
            <v>10.32</v>
          </cell>
          <cell r="BP169">
            <v>10.5</v>
          </cell>
          <cell r="BQ169">
            <v>10.67</v>
          </cell>
          <cell r="BR169">
            <v>10.85</v>
          </cell>
          <cell r="BS169">
            <v>11.03</v>
          </cell>
          <cell r="BT169">
            <v>11.2</v>
          </cell>
          <cell r="BU169">
            <v>11.38</v>
          </cell>
          <cell r="BV169">
            <v>11.56</v>
          </cell>
          <cell r="BW169">
            <v>11.73</v>
          </cell>
          <cell r="BX169">
            <v>11.91</v>
          </cell>
          <cell r="BY169">
            <v>12.08</v>
          </cell>
          <cell r="BZ169">
            <v>12.26</v>
          </cell>
          <cell r="CA169">
            <v>12.44</v>
          </cell>
          <cell r="CB169">
            <v>12.61</v>
          </cell>
          <cell r="CC169">
            <v>11.73</v>
          </cell>
        </row>
        <row r="170">
          <cell r="AD170">
            <v>4</v>
          </cell>
          <cell r="AE170">
            <v>7.06</v>
          </cell>
          <cell r="AF170">
            <v>7.23</v>
          </cell>
          <cell r="AG170">
            <v>7.4</v>
          </cell>
          <cell r="AH170">
            <v>7.57</v>
          </cell>
          <cell r="AI170">
            <v>7.73</v>
          </cell>
          <cell r="AJ170">
            <v>7.9</v>
          </cell>
          <cell r="AK170">
            <v>8.07</v>
          </cell>
          <cell r="AL170">
            <v>8.24</v>
          </cell>
          <cell r="AM170">
            <v>8.41</v>
          </cell>
          <cell r="AN170">
            <v>8.57</v>
          </cell>
          <cell r="AO170">
            <v>8.74</v>
          </cell>
          <cell r="AP170">
            <v>8.91</v>
          </cell>
          <cell r="AQ170">
            <v>9.08</v>
          </cell>
          <cell r="AR170">
            <v>9.25</v>
          </cell>
          <cell r="AS170">
            <v>9.41</v>
          </cell>
          <cell r="AT170">
            <v>9.58</v>
          </cell>
          <cell r="AU170">
            <v>9.75</v>
          </cell>
          <cell r="AV170">
            <v>9.92</v>
          </cell>
          <cell r="AW170">
            <v>10.09</v>
          </cell>
          <cell r="AX170">
            <v>10.25</v>
          </cell>
          <cell r="AY170">
            <v>10.42</v>
          </cell>
          <cell r="AZ170">
            <v>10.59</v>
          </cell>
          <cell r="BA170">
            <v>10.76</v>
          </cell>
          <cell r="BB170">
            <v>10.93</v>
          </cell>
          <cell r="BC170">
            <v>10.09</v>
          </cell>
          <cell r="BD170">
            <v>4</v>
          </cell>
          <cell r="BE170">
            <v>9.89</v>
          </cell>
          <cell r="BF170">
            <v>10.12</v>
          </cell>
          <cell r="BG170">
            <v>10.36</v>
          </cell>
          <cell r="BH170">
            <v>10.59</v>
          </cell>
          <cell r="BI170">
            <v>10.83</v>
          </cell>
          <cell r="BJ170">
            <v>11.06</v>
          </cell>
          <cell r="BK170">
            <v>11.3</v>
          </cell>
          <cell r="BL170">
            <v>11.53</v>
          </cell>
          <cell r="BM170">
            <v>11.77</v>
          </cell>
          <cell r="BN170">
            <v>12</v>
          </cell>
          <cell r="BO170">
            <v>12.24</v>
          </cell>
          <cell r="BP170">
            <v>12.47</v>
          </cell>
          <cell r="BQ170">
            <v>12.71</v>
          </cell>
          <cell r="BR170">
            <v>12.95</v>
          </cell>
          <cell r="BS170">
            <v>13.18</v>
          </cell>
          <cell r="BT170">
            <v>13.42</v>
          </cell>
          <cell r="BU170">
            <v>13.65</v>
          </cell>
          <cell r="BV170">
            <v>13.89</v>
          </cell>
          <cell r="BW170">
            <v>14.12</v>
          </cell>
          <cell r="BX170">
            <v>14.36</v>
          </cell>
          <cell r="BY170">
            <v>14.59</v>
          </cell>
          <cell r="BZ170">
            <v>14.83</v>
          </cell>
          <cell r="CA170">
            <v>15.06</v>
          </cell>
          <cell r="CB170">
            <v>15.3</v>
          </cell>
          <cell r="CC170">
            <v>14.12</v>
          </cell>
        </row>
        <row r="171">
          <cell r="AD171">
            <v>5</v>
          </cell>
          <cell r="AE171">
            <v>8.01</v>
          </cell>
          <cell r="AF171">
            <v>8.22</v>
          </cell>
          <cell r="AG171">
            <v>8.43</v>
          </cell>
          <cell r="AH171">
            <v>8.64</v>
          </cell>
          <cell r="AI171">
            <v>8.85</v>
          </cell>
          <cell r="AJ171">
            <v>9.06</v>
          </cell>
          <cell r="AK171">
            <v>9.27</v>
          </cell>
          <cell r="AL171">
            <v>9.48</v>
          </cell>
          <cell r="AM171">
            <v>9.69</v>
          </cell>
          <cell r="AN171">
            <v>9.9</v>
          </cell>
          <cell r="AO171">
            <v>10.11</v>
          </cell>
          <cell r="AP171">
            <v>10.32</v>
          </cell>
          <cell r="AQ171">
            <v>10.53</v>
          </cell>
          <cell r="AR171">
            <v>10.74</v>
          </cell>
          <cell r="AS171">
            <v>10.95</v>
          </cell>
          <cell r="AT171">
            <v>11.16</v>
          </cell>
          <cell r="AU171">
            <v>11.37</v>
          </cell>
          <cell r="AV171">
            <v>11.58</v>
          </cell>
          <cell r="AW171">
            <v>11.79</v>
          </cell>
          <cell r="AX171">
            <v>12</v>
          </cell>
          <cell r="AY171">
            <v>12.21</v>
          </cell>
          <cell r="AZ171">
            <v>12.42</v>
          </cell>
          <cell r="BA171">
            <v>12.63</v>
          </cell>
          <cell r="BB171">
            <v>12.84</v>
          </cell>
          <cell r="BC171">
            <v>11.79</v>
          </cell>
          <cell r="BD171">
            <v>5</v>
          </cell>
          <cell r="BE171">
            <v>11.22</v>
          </cell>
          <cell r="BF171">
            <v>11.51</v>
          </cell>
          <cell r="BG171">
            <v>11.81</v>
          </cell>
          <cell r="BH171">
            <v>12.1</v>
          </cell>
          <cell r="BI171">
            <v>12.39</v>
          </cell>
          <cell r="BJ171">
            <v>12.69</v>
          </cell>
          <cell r="BK171">
            <v>12.98</v>
          </cell>
          <cell r="BL171">
            <v>13.28</v>
          </cell>
          <cell r="BM171">
            <v>13.57</v>
          </cell>
          <cell r="BN171">
            <v>13.86</v>
          </cell>
          <cell r="BO171">
            <v>14.16</v>
          </cell>
          <cell r="BP171">
            <v>14.45</v>
          </cell>
          <cell r="BQ171">
            <v>14.75</v>
          </cell>
          <cell r="BR171">
            <v>15.04</v>
          </cell>
          <cell r="BS171">
            <v>15.33</v>
          </cell>
          <cell r="BT171">
            <v>15.63</v>
          </cell>
          <cell r="BU171">
            <v>15.92</v>
          </cell>
          <cell r="BV171">
            <v>16.22</v>
          </cell>
          <cell r="BW171">
            <v>16.51</v>
          </cell>
          <cell r="BX171">
            <v>16.8</v>
          </cell>
          <cell r="BY171">
            <v>17.1</v>
          </cell>
          <cell r="BZ171">
            <v>17.39</v>
          </cell>
          <cell r="CA171">
            <v>17.69</v>
          </cell>
          <cell r="CB171">
            <v>17.98</v>
          </cell>
          <cell r="CC171">
            <v>16.51</v>
          </cell>
          <cell r="CJ171">
            <v>2.82</v>
          </cell>
          <cell r="CL171">
            <v>263.41</v>
          </cell>
        </row>
        <row r="172">
          <cell r="AD172">
            <v>6</v>
          </cell>
          <cell r="AE172">
            <v>8.96</v>
          </cell>
          <cell r="AF172">
            <v>9.22</v>
          </cell>
          <cell r="AG172">
            <v>9.47</v>
          </cell>
          <cell r="AH172">
            <v>9.72</v>
          </cell>
          <cell r="AI172">
            <v>9.97</v>
          </cell>
          <cell r="AJ172">
            <v>10.22</v>
          </cell>
          <cell r="AK172">
            <v>10.48</v>
          </cell>
          <cell r="AL172">
            <v>10.73</v>
          </cell>
          <cell r="AM172">
            <v>10.98</v>
          </cell>
          <cell r="AN172">
            <v>11.23</v>
          </cell>
          <cell r="AO172">
            <v>11.48</v>
          </cell>
          <cell r="AP172">
            <v>11.74</v>
          </cell>
          <cell r="AQ172">
            <v>11.99</v>
          </cell>
          <cell r="AR172">
            <v>12.24</v>
          </cell>
          <cell r="AS172">
            <v>12.49</v>
          </cell>
          <cell r="AT172">
            <v>12.74</v>
          </cell>
          <cell r="AU172">
            <v>13</v>
          </cell>
          <cell r="AV172">
            <v>13.25</v>
          </cell>
          <cell r="AW172">
            <v>13.5</v>
          </cell>
          <cell r="AX172">
            <v>13.75</v>
          </cell>
          <cell r="AY172">
            <v>14</v>
          </cell>
          <cell r="AZ172">
            <v>14.26</v>
          </cell>
          <cell r="BA172">
            <v>14.51</v>
          </cell>
          <cell r="BB172">
            <v>14.76</v>
          </cell>
          <cell r="BC172">
            <v>13.5</v>
          </cell>
          <cell r="BD172">
            <v>6</v>
          </cell>
          <cell r="BE172">
            <v>12.55</v>
          </cell>
          <cell r="BF172">
            <v>12.9</v>
          </cell>
          <cell r="BG172">
            <v>13.26</v>
          </cell>
          <cell r="BH172">
            <v>13.61</v>
          </cell>
          <cell r="BI172">
            <v>13.96</v>
          </cell>
          <cell r="BJ172">
            <v>14.31</v>
          </cell>
          <cell r="BK172">
            <v>14.67</v>
          </cell>
          <cell r="BL172">
            <v>15.02</v>
          </cell>
          <cell r="BM172">
            <v>15.37</v>
          </cell>
          <cell r="BN172">
            <v>15.73</v>
          </cell>
          <cell r="BO172">
            <v>16.08</v>
          </cell>
          <cell r="BP172">
            <v>16.43</v>
          </cell>
          <cell r="BQ172">
            <v>16.78</v>
          </cell>
          <cell r="BR172">
            <v>17.14</v>
          </cell>
          <cell r="BS172">
            <v>17.49</v>
          </cell>
          <cell r="BT172">
            <v>17.84</v>
          </cell>
          <cell r="BU172">
            <v>18.2</v>
          </cell>
          <cell r="BV172">
            <v>18.55</v>
          </cell>
          <cell r="BW172">
            <v>18.9</v>
          </cell>
          <cell r="BX172">
            <v>19.25</v>
          </cell>
          <cell r="BY172">
            <v>19.61</v>
          </cell>
          <cell r="BZ172">
            <v>19.96</v>
          </cell>
          <cell r="CA172">
            <v>20.31</v>
          </cell>
          <cell r="CB172">
            <v>20.66</v>
          </cell>
          <cell r="CC172">
            <v>18.9</v>
          </cell>
        </row>
        <row r="173">
          <cell r="A173">
            <v>2</v>
          </cell>
          <cell r="AD173">
            <v>7</v>
          </cell>
          <cell r="AE173">
            <v>9.91</v>
          </cell>
          <cell r="AF173">
            <v>10.21</v>
          </cell>
          <cell r="AG173">
            <v>10.5</v>
          </cell>
          <cell r="AH173">
            <v>10.8</v>
          </cell>
          <cell r="AI173">
            <v>11.09</v>
          </cell>
          <cell r="AJ173">
            <v>11.38</v>
          </cell>
          <cell r="AK173">
            <v>11.68</v>
          </cell>
          <cell r="AL173">
            <v>11.97</v>
          </cell>
          <cell r="AM173">
            <v>12.27</v>
          </cell>
          <cell r="AN173">
            <v>12.56</v>
          </cell>
          <cell r="AO173">
            <v>12.86</v>
          </cell>
          <cell r="AP173">
            <v>13.15</v>
          </cell>
          <cell r="AQ173">
            <v>13.44</v>
          </cell>
          <cell r="AR173">
            <v>13.74</v>
          </cell>
          <cell r="AS173">
            <v>14.03</v>
          </cell>
          <cell r="AT173">
            <v>14.33</v>
          </cell>
          <cell r="AU173">
            <v>14.62</v>
          </cell>
          <cell r="AV173">
            <v>14.91</v>
          </cell>
          <cell r="AW173">
            <v>15.21</v>
          </cell>
          <cell r="AX173">
            <v>15.5</v>
          </cell>
          <cell r="AY173">
            <v>15.8</v>
          </cell>
          <cell r="AZ173">
            <v>16.09</v>
          </cell>
          <cell r="BA173">
            <v>16.38</v>
          </cell>
          <cell r="BB173">
            <v>16.68</v>
          </cell>
          <cell r="BC173">
            <v>15.21</v>
          </cell>
          <cell r="BD173">
            <v>7</v>
          </cell>
          <cell r="BE173">
            <v>13.88</v>
          </cell>
          <cell r="BF173">
            <v>14.29</v>
          </cell>
          <cell r="BG173">
            <v>14.7</v>
          </cell>
          <cell r="BH173">
            <v>15.12</v>
          </cell>
          <cell r="BI173">
            <v>15.53</v>
          </cell>
          <cell r="BJ173">
            <v>15.94</v>
          </cell>
          <cell r="BK173">
            <v>16.35</v>
          </cell>
          <cell r="BL173">
            <v>16.76</v>
          </cell>
          <cell r="BM173">
            <v>17.17</v>
          </cell>
          <cell r="BN173">
            <v>17.59</v>
          </cell>
          <cell r="BO173">
            <v>18</v>
          </cell>
          <cell r="BP173">
            <v>18.41</v>
          </cell>
          <cell r="BQ173">
            <v>18.82</v>
          </cell>
          <cell r="BR173">
            <v>19.23</v>
          </cell>
          <cell r="BS173">
            <v>19.64</v>
          </cell>
          <cell r="BT173">
            <v>20.06</v>
          </cell>
          <cell r="BU173">
            <v>20.47</v>
          </cell>
          <cell r="BV173">
            <v>20.88</v>
          </cell>
          <cell r="BW173">
            <v>21.29</v>
          </cell>
          <cell r="BX173">
            <v>21.7</v>
          </cell>
          <cell r="BY173">
            <v>22.11</v>
          </cell>
          <cell r="BZ173">
            <v>22.53</v>
          </cell>
          <cell r="CA173">
            <v>22.94</v>
          </cell>
          <cell r="CB173">
            <v>23.35</v>
          </cell>
          <cell r="CC173">
            <v>21.29</v>
          </cell>
        </row>
        <row r="174">
          <cell r="AD174">
            <v>8</v>
          </cell>
          <cell r="AE174">
            <v>11.1</v>
          </cell>
          <cell r="AF174">
            <v>11.44</v>
          </cell>
          <cell r="AG174">
            <v>11.77</v>
          </cell>
          <cell r="AH174">
            <v>12.11</v>
          </cell>
          <cell r="AI174">
            <v>12.45</v>
          </cell>
          <cell r="AJ174">
            <v>12.78</v>
          </cell>
          <cell r="AK174">
            <v>13.12</v>
          </cell>
          <cell r="AL174">
            <v>13.45</v>
          </cell>
          <cell r="AM174">
            <v>13.79</v>
          </cell>
          <cell r="AN174">
            <v>14.13</v>
          </cell>
          <cell r="AO174">
            <v>14.46</v>
          </cell>
          <cell r="AP174">
            <v>14.8</v>
          </cell>
          <cell r="AQ174">
            <v>15.14</v>
          </cell>
          <cell r="AR174">
            <v>15.47</v>
          </cell>
          <cell r="AS174">
            <v>15.81</v>
          </cell>
          <cell r="AT174">
            <v>16.14</v>
          </cell>
          <cell r="AU174">
            <v>16.48</v>
          </cell>
          <cell r="AV174">
            <v>16.82</v>
          </cell>
          <cell r="AW174">
            <v>17.15</v>
          </cell>
          <cell r="AX174">
            <v>17.49</v>
          </cell>
          <cell r="AY174">
            <v>17.82</v>
          </cell>
          <cell r="AZ174">
            <v>18.16</v>
          </cell>
          <cell r="BA174">
            <v>18.5</v>
          </cell>
          <cell r="BB174">
            <v>18.83</v>
          </cell>
          <cell r="BC174">
            <v>17.15</v>
          </cell>
          <cell r="BD174">
            <v>8</v>
          </cell>
          <cell r="BE174">
            <v>15.54</v>
          </cell>
          <cell r="BF174">
            <v>16.01</v>
          </cell>
          <cell r="BG174">
            <v>16.48</v>
          </cell>
          <cell r="BH174">
            <v>16.96</v>
          </cell>
          <cell r="BI174">
            <v>17.43</v>
          </cell>
          <cell r="BJ174">
            <v>17.9</v>
          </cell>
          <cell r="BK174">
            <v>18.37</v>
          </cell>
          <cell r="BL174">
            <v>18.84</v>
          </cell>
          <cell r="BM174">
            <v>19.31</v>
          </cell>
          <cell r="BN174">
            <v>19.78</v>
          </cell>
          <cell r="BO174">
            <v>20.25</v>
          </cell>
          <cell r="BP174">
            <v>20.72</v>
          </cell>
          <cell r="BQ174">
            <v>21.19</v>
          </cell>
          <cell r="BR174">
            <v>21.66</v>
          </cell>
          <cell r="BS174">
            <v>22.13</v>
          </cell>
          <cell r="BT174">
            <v>22.6</v>
          </cell>
          <cell r="BU174">
            <v>23.07</v>
          </cell>
          <cell r="BV174">
            <v>23.54</v>
          </cell>
          <cell r="BW174">
            <v>24.01</v>
          </cell>
          <cell r="BX174">
            <v>24.48</v>
          </cell>
          <cell r="BY174">
            <v>24.95</v>
          </cell>
          <cell r="BZ174">
            <v>25.42</v>
          </cell>
          <cell r="CA174">
            <v>25.89</v>
          </cell>
          <cell r="CB174">
            <v>26.36</v>
          </cell>
          <cell r="CC174">
            <v>24.01</v>
          </cell>
        </row>
        <row r="175">
          <cell r="AD175">
            <v>9</v>
          </cell>
          <cell r="AE175">
            <v>12.41</v>
          </cell>
          <cell r="AF175">
            <v>12.79</v>
          </cell>
          <cell r="AG175">
            <v>13.17</v>
          </cell>
          <cell r="AH175">
            <v>13.54</v>
          </cell>
          <cell r="AI175">
            <v>13.92</v>
          </cell>
          <cell r="AJ175">
            <v>14.3</v>
          </cell>
          <cell r="AK175">
            <v>14.68</v>
          </cell>
          <cell r="AL175">
            <v>15.06</v>
          </cell>
          <cell r="AM175">
            <v>15.43</v>
          </cell>
          <cell r="AN175">
            <v>15.81</v>
          </cell>
          <cell r="AO175">
            <v>16.19</v>
          </cell>
          <cell r="AP175">
            <v>16.57</v>
          </cell>
          <cell r="AQ175">
            <v>16.95</v>
          </cell>
          <cell r="AR175">
            <v>17.32</v>
          </cell>
          <cell r="AS175">
            <v>17.7</v>
          </cell>
          <cell r="AT175">
            <v>18.08</v>
          </cell>
          <cell r="AU175">
            <v>18.46</v>
          </cell>
          <cell r="AV175">
            <v>18.84</v>
          </cell>
          <cell r="AW175">
            <v>19.21</v>
          </cell>
          <cell r="AX175">
            <v>19.59</v>
          </cell>
          <cell r="AY175">
            <v>19.97</v>
          </cell>
          <cell r="AZ175">
            <v>20.35</v>
          </cell>
          <cell r="BA175">
            <v>20.73</v>
          </cell>
          <cell r="BB175">
            <v>21.1</v>
          </cell>
          <cell r="BC175">
            <v>19.21</v>
          </cell>
          <cell r="BD175">
            <v>9</v>
          </cell>
          <cell r="BE175">
            <v>17.37</v>
          </cell>
          <cell r="BF175">
            <v>17.9</v>
          </cell>
          <cell r="BG175">
            <v>18.43</v>
          </cell>
          <cell r="BH175">
            <v>18.96</v>
          </cell>
          <cell r="BI175">
            <v>19.49</v>
          </cell>
          <cell r="BJ175">
            <v>20.02</v>
          </cell>
          <cell r="BK175">
            <v>20.55</v>
          </cell>
          <cell r="BL175">
            <v>21.08</v>
          </cell>
          <cell r="BM175">
            <v>21.61</v>
          </cell>
          <cell r="BN175">
            <v>22.14</v>
          </cell>
          <cell r="BO175">
            <v>22.67</v>
          </cell>
          <cell r="BP175">
            <v>23.19</v>
          </cell>
          <cell r="BQ175">
            <v>23.72</v>
          </cell>
          <cell r="BR175">
            <v>24.25</v>
          </cell>
          <cell r="BS175">
            <v>24.78</v>
          </cell>
          <cell r="BT175">
            <v>25.31</v>
          </cell>
          <cell r="BU175">
            <v>25.84</v>
          </cell>
          <cell r="BV175">
            <v>26.37</v>
          </cell>
          <cell r="BW175">
            <v>26.9</v>
          </cell>
          <cell r="BX175">
            <v>27.43</v>
          </cell>
          <cell r="BY175">
            <v>27.96</v>
          </cell>
          <cell r="BZ175">
            <v>28.49</v>
          </cell>
          <cell r="CA175">
            <v>29.02</v>
          </cell>
          <cell r="CB175">
            <v>29.55</v>
          </cell>
          <cell r="CC175">
            <v>26.9</v>
          </cell>
        </row>
        <row r="176">
          <cell r="AD176">
            <v>10</v>
          </cell>
          <cell r="AE176">
            <v>13.72</v>
          </cell>
          <cell r="AF176">
            <v>14.14</v>
          </cell>
          <cell r="AG176">
            <v>14.56</v>
          </cell>
          <cell r="AH176">
            <v>14.98</v>
          </cell>
          <cell r="AI176">
            <v>15.4</v>
          </cell>
          <cell r="AJ176">
            <v>15.82</v>
          </cell>
          <cell r="AK176">
            <v>16.24</v>
          </cell>
          <cell r="AL176">
            <v>16.66</v>
          </cell>
          <cell r="AM176">
            <v>17.08</v>
          </cell>
          <cell r="AN176">
            <v>17.5</v>
          </cell>
          <cell r="AO176">
            <v>17.92</v>
          </cell>
          <cell r="AP176">
            <v>18.34</v>
          </cell>
          <cell r="AQ176">
            <v>18.76</v>
          </cell>
          <cell r="AR176">
            <v>19.18</v>
          </cell>
          <cell r="AS176">
            <v>19.6</v>
          </cell>
          <cell r="AT176">
            <v>20.02</v>
          </cell>
          <cell r="AU176">
            <v>20.44</v>
          </cell>
          <cell r="AV176">
            <v>20.86</v>
          </cell>
          <cell r="AW176">
            <v>21.28</v>
          </cell>
          <cell r="AX176">
            <v>21.7</v>
          </cell>
          <cell r="AY176">
            <v>22.12</v>
          </cell>
          <cell r="AZ176">
            <v>22.54</v>
          </cell>
          <cell r="BA176">
            <v>22.96</v>
          </cell>
          <cell r="BB176">
            <v>23.38</v>
          </cell>
          <cell r="BC176">
            <v>21.28</v>
          </cell>
          <cell r="BD176">
            <v>10</v>
          </cell>
          <cell r="BE176">
            <v>19.2</v>
          </cell>
          <cell r="BF176">
            <v>19.79</v>
          </cell>
          <cell r="BG176">
            <v>20.38</v>
          </cell>
          <cell r="BH176">
            <v>20.97</v>
          </cell>
          <cell r="BI176">
            <v>21.55</v>
          </cell>
          <cell r="BJ176">
            <v>22.14</v>
          </cell>
          <cell r="BK176">
            <v>22.73</v>
          </cell>
          <cell r="BL176">
            <v>23.32</v>
          </cell>
          <cell r="BM176">
            <v>23.91</v>
          </cell>
          <cell r="BN176">
            <v>24.49</v>
          </cell>
          <cell r="BO176">
            <v>25.08</v>
          </cell>
          <cell r="BP176">
            <v>25.67</v>
          </cell>
          <cell r="BQ176">
            <v>26.26</v>
          </cell>
          <cell r="BR176">
            <v>26.85</v>
          </cell>
          <cell r="BS176">
            <v>27.43</v>
          </cell>
          <cell r="BT176">
            <v>28.02</v>
          </cell>
          <cell r="BU176">
            <v>28.61</v>
          </cell>
          <cell r="BV176">
            <v>29.2</v>
          </cell>
          <cell r="BW176">
            <v>29.79</v>
          </cell>
          <cell r="BX176">
            <v>30.37</v>
          </cell>
          <cell r="BY176">
            <v>30.96</v>
          </cell>
          <cell r="BZ176">
            <v>31.55</v>
          </cell>
          <cell r="CA176">
            <v>32.14</v>
          </cell>
          <cell r="CB176">
            <v>32.73</v>
          </cell>
          <cell r="CC176">
            <v>29.79</v>
          </cell>
        </row>
        <row r="177">
          <cell r="AD177">
            <v>11</v>
          </cell>
          <cell r="AE177">
            <v>15.02</v>
          </cell>
          <cell r="AF177">
            <v>15.48</v>
          </cell>
          <cell r="AG177">
            <v>15.95</v>
          </cell>
          <cell r="AH177">
            <v>16.41</v>
          </cell>
          <cell r="AI177">
            <v>16.84</v>
          </cell>
          <cell r="AJ177">
            <v>17.33</v>
          </cell>
          <cell r="AK177">
            <v>17.79</v>
          </cell>
          <cell r="AL177">
            <v>18.26</v>
          </cell>
          <cell r="AM177">
            <v>18.72</v>
          </cell>
          <cell r="AN177">
            <v>19.18</v>
          </cell>
          <cell r="AO177">
            <v>19.64</v>
          </cell>
          <cell r="AP177">
            <v>20.1</v>
          </cell>
          <cell r="AQ177">
            <v>20.57</v>
          </cell>
          <cell r="AR177">
            <v>21.03</v>
          </cell>
          <cell r="AS177">
            <v>21.49</v>
          </cell>
          <cell r="AT177">
            <v>21.95</v>
          </cell>
          <cell r="AU177">
            <v>22.41</v>
          </cell>
          <cell r="AV177">
            <v>22.88</v>
          </cell>
          <cell r="AW177">
            <v>23.34</v>
          </cell>
          <cell r="AX177">
            <v>23.8</v>
          </cell>
          <cell r="AY177">
            <v>24.26</v>
          </cell>
          <cell r="AZ177">
            <v>24.72</v>
          </cell>
          <cell r="BA177">
            <v>25.19</v>
          </cell>
          <cell r="BB177">
            <v>25.65</v>
          </cell>
          <cell r="BC177">
            <v>23.34</v>
          </cell>
          <cell r="BD177">
            <v>11</v>
          </cell>
          <cell r="BE177">
            <v>21.03</v>
          </cell>
          <cell r="BF177">
            <v>21.68</v>
          </cell>
          <cell r="BG177">
            <v>22.32</v>
          </cell>
          <cell r="BH177">
            <v>22.97</v>
          </cell>
          <cell r="BI177">
            <v>23.62</v>
          </cell>
          <cell r="BJ177">
            <v>24.26</v>
          </cell>
          <cell r="BK177">
            <v>24.91</v>
          </cell>
          <cell r="BL177">
            <v>25.56</v>
          </cell>
          <cell r="BM177">
            <v>26.21</v>
          </cell>
          <cell r="BN177">
            <v>26.85</v>
          </cell>
          <cell r="BO177">
            <v>27.5</v>
          </cell>
          <cell r="BP177">
            <v>28.15</v>
          </cell>
          <cell r="BQ177">
            <v>28.79</v>
          </cell>
          <cell r="BR177">
            <v>29.44</v>
          </cell>
          <cell r="BS177">
            <v>30.09</v>
          </cell>
          <cell r="BT177">
            <v>30.73</v>
          </cell>
          <cell r="BU177">
            <v>31.38</v>
          </cell>
          <cell r="BV177">
            <v>32.03</v>
          </cell>
          <cell r="BW177">
            <v>32.67</v>
          </cell>
          <cell r="BX177">
            <v>33.32</v>
          </cell>
          <cell r="BY177">
            <v>33.97</v>
          </cell>
          <cell r="BZ177">
            <v>34.61</v>
          </cell>
          <cell r="CA177">
            <v>35.26</v>
          </cell>
          <cell r="CB177">
            <v>35.91</v>
          </cell>
          <cell r="CC177">
            <v>32.67</v>
          </cell>
        </row>
        <row r="178">
          <cell r="AD178">
            <v>12</v>
          </cell>
          <cell r="AE178">
            <v>16.33</v>
          </cell>
          <cell r="AF178">
            <v>16.83</v>
          </cell>
          <cell r="AG178">
            <v>17.34</v>
          </cell>
          <cell r="AH178">
            <v>17.84</v>
          </cell>
          <cell r="AI178">
            <v>18.34</v>
          </cell>
          <cell r="AJ178">
            <v>18.85</v>
          </cell>
          <cell r="AK178">
            <v>19.35</v>
          </cell>
          <cell r="AL178">
            <v>19.86</v>
          </cell>
          <cell r="AM178">
            <v>20.36</v>
          </cell>
          <cell r="AN178">
            <v>20.86</v>
          </cell>
          <cell r="AO178">
            <v>21.37</v>
          </cell>
          <cell r="AP178">
            <v>21.87</v>
          </cell>
          <cell r="AQ178">
            <v>22.38</v>
          </cell>
          <cell r="AR178">
            <v>22.88</v>
          </cell>
          <cell r="AS178">
            <v>23.38</v>
          </cell>
          <cell r="AT178">
            <v>23.89</v>
          </cell>
          <cell r="AU178">
            <v>24.39</v>
          </cell>
          <cell r="AV178">
            <v>24.9</v>
          </cell>
          <cell r="AW178">
            <v>25.4</v>
          </cell>
          <cell r="AX178">
            <v>25.9</v>
          </cell>
          <cell r="AY178">
            <v>26.41</v>
          </cell>
          <cell r="AZ178">
            <v>26.91</v>
          </cell>
          <cell r="BA178">
            <v>27.42</v>
          </cell>
          <cell r="BB178">
            <v>27.92</v>
          </cell>
          <cell r="BC178">
            <v>25.4</v>
          </cell>
          <cell r="BD178">
            <v>12</v>
          </cell>
          <cell r="BE178">
            <v>22.86</v>
          </cell>
          <cell r="BF178">
            <v>23.57</v>
          </cell>
          <cell r="BG178">
            <v>24.27</v>
          </cell>
          <cell r="BH178">
            <v>24.98</v>
          </cell>
          <cell r="BI178">
            <v>25.68</v>
          </cell>
          <cell r="BJ178">
            <v>26.39</v>
          </cell>
          <cell r="BK178">
            <v>27.09</v>
          </cell>
          <cell r="BL178">
            <v>27.8</v>
          </cell>
          <cell r="BM178">
            <v>28.51</v>
          </cell>
          <cell r="BN178">
            <v>29.21</v>
          </cell>
          <cell r="BO178">
            <v>29.92</v>
          </cell>
          <cell r="BP178">
            <v>30.62</v>
          </cell>
          <cell r="BQ178">
            <v>31.33</v>
          </cell>
          <cell r="BR178">
            <v>32.03</v>
          </cell>
          <cell r="BS178">
            <v>32.74</v>
          </cell>
          <cell r="BT178">
            <v>33.44</v>
          </cell>
          <cell r="BU178">
            <v>34.15</v>
          </cell>
          <cell r="BV178">
            <v>34.86</v>
          </cell>
          <cell r="BW178">
            <v>35.56</v>
          </cell>
          <cell r="BX178">
            <v>36.27</v>
          </cell>
          <cell r="BY178">
            <v>36.97</v>
          </cell>
          <cell r="BZ178">
            <v>37.68</v>
          </cell>
          <cell r="CA178">
            <v>38.38</v>
          </cell>
          <cell r="CB178">
            <v>39.09</v>
          </cell>
          <cell r="CC178">
            <v>35.56</v>
          </cell>
        </row>
        <row r="179">
          <cell r="AD179">
            <v>13</v>
          </cell>
          <cell r="AE179">
            <v>17.63</v>
          </cell>
          <cell r="AF179">
            <v>18.18</v>
          </cell>
          <cell r="AG179">
            <v>18.73</v>
          </cell>
          <cell r="AH179">
            <v>19.27</v>
          </cell>
          <cell r="AI179">
            <v>19.82</v>
          </cell>
          <cell r="AJ179">
            <v>20.36</v>
          </cell>
          <cell r="AK179">
            <v>20.91</v>
          </cell>
          <cell r="AL179">
            <v>21.46</v>
          </cell>
          <cell r="AM179">
            <v>22</v>
          </cell>
          <cell r="AN179">
            <v>22.55</v>
          </cell>
          <cell r="AO179">
            <v>23.1</v>
          </cell>
          <cell r="AP179">
            <v>23.64</v>
          </cell>
          <cell r="AQ179">
            <v>24.19</v>
          </cell>
          <cell r="AR179">
            <v>24.73</v>
          </cell>
          <cell r="AS179">
            <v>25.28</v>
          </cell>
          <cell r="AT179">
            <v>25.83</v>
          </cell>
          <cell r="AU179">
            <v>26.37</v>
          </cell>
          <cell r="AV179">
            <v>26.92</v>
          </cell>
          <cell r="AW179">
            <v>27.46</v>
          </cell>
          <cell r="AX179">
            <v>28.01</v>
          </cell>
          <cell r="AY179">
            <v>28.56</v>
          </cell>
          <cell r="AZ179">
            <v>29.1</v>
          </cell>
          <cell r="BA179">
            <v>29.65</v>
          </cell>
          <cell r="BB179">
            <v>30.19</v>
          </cell>
          <cell r="BC179">
            <v>27.46</v>
          </cell>
          <cell r="BD179">
            <v>13</v>
          </cell>
          <cell r="BE179">
            <v>24.69</v>
          </cell>
          <cell r="BF179">
            <v>25.45</v>
          </cell>
          <cell r="BG179">
            <v>26.22</v>
          </cell>
          <cell r="BH179">
            <v>26.98</v>
          </cell>
          <cell r="BI179">
            <v>27.75</v>
          </cell>
          <cell r="BJ179">
            <v>28.51</v>
          </cell>
          <cell r="BK179">
            <v>29.28</v>
          </cell>
          <cell r="BL179">
            <v>30.04</v>
          </cell>
          <cell r="BM179">
            <v>30.8</v>
          </cell>
          <cell r="BN179">
            <v>31.57</v>
          </cell>
          <cell r="BO179">
            <v>32.33</v>
          </cell>
          <cell r="BP179">
            <v>33.1</v>
          </cell>
          <cell r="BQ179">
            <v>33.86</v>
          </cell>
          <cell r="BR179">
            <v>34.63</v>
          </cell>
          <cell r="BS179">
            <v>35.39</v>
          </cell>
          <cell r="BT179">
            <v>36.16</v>
          </cell>
          <cell r="BU179">
            <v>36.92</v>
          </cell>
          <cell r="BV179">
            <v>37.68</v>
          </cell>
          <cell r="BW179">
            <v>38.45</v>
          </cell>
          <cell r="BX179">
            <v>39.21</v>
          </cell>
          <cell r="BY179">
            <v>39.98</v>
          </cell>
          <cell r="BZ179">
            <v>40.74</v>
          </cell>
          <cell r="CA179">
            <v>41.51</v>
          </cell>
          <cell r="CB179">
            <v>42.27</v>
          </cell>
          <cell r="CC179">
            <v>38.45</v>
          </cell>
        </row>
        <row r="180">
          <cell r="AD180">
            <v>14</v>
          </cell>
          <cell r="AE180">
            <v>18.94</v>
          </cell>
          <cell r="AF180">
            <v>19.53</v>
          </cell>
          <cell r="AG180">
            <v>20.12</v>
          </cell>
          <cell r="AH180">
            <v>20.71</v>
          </cell>
          <cell r="AI180">
            <v>21.29</v>
          </cell>
          <cell r="AJ180">
            <v>21.88</v>
          </cell>
          <cell r="AK180">
            <v>22.47</v>
          </cell>
          <cell r="AL180">
            <v>23.06</v>
          </cell>
          <cell r="AM180">
            <v>23.65</v>
          </cell>
          <cell r="AN180">
            <v>24.23</v>
          </cell>
          <cell r="AO180">
            <v>24.82</v>
          </cell>
          <cell r="AP180">
            <v>25.41</v>
          </cell>
          <cell r="AQ180">
            <v>26</v>
          </cell>
          <cell r="AR180">
            <v>26.59</v>
          </cell>
          <cell r="AS180">
            <v>27.17</v>
          </cell>
          <cell r="AT180">
            <v>27.76</v>
          </cell>
          <cell r="AU180">
            <v>28.35</v>
          </cell>
          <cell r="AV180">
            <v>28.94</v>
          </cell>
          <cell r="AW180">
            <v>29.53</v>
          </cell>
          <cell r="AX180">
            <v>30.11</v>
          </cell>
          <cell r="AY180">
            <v>30.7</v>
          </cell>
          <cell r="AZ180">
            <v>31.29</v>
          </cell>
          <cell r="BA180">
            <v>31.88</v>
          </cell>
          <cell r="BB180">
            <v>32.47</v>
          </cell>
          <cell r="BC180">
            <v>29.53</v>
          </cell>
          <cell r="BD180">
            <v>14</v>
          </cell>
          <cell r="BE180">
            <v>26.52</v>
          </cell>
          <cell r="BF180">
            <v>27.34</v>
          </cell>
          <cell r="BG180">
            <v>28.16</v>
          </cell>
          <cell r="BH180">
            <v>28.99</v>
          </cell>
          <cell r="BI180">
            <v>29.81</v>
          </cell>
          <cell r="BJ180">
            <v>30.63</v>
          </cell>
          <cell r="BK180">
            <v>31.46</v>
          </cell>
          <cell r="BL180">
            <v>32.28</v>
          </cell>
          <cell r="BM180">
            <v>33.1</v>
          </cell>
          <cell r="BN180">
            <v>33.93</v>
          </cell>
          <cell r="BO180">
            <v>34.75</v>
          </cell>
          <cell r="BP180">
            <v>35.57</v>
          </cell>
          <cell r="BQ180">
            <v>36.4</v>
          </cell>
          <cell r="BR180">
            <v>37.22</v>
          </cell>
          <cell r="BS180">
            <v>38.04</v>
          </cell>
          <cell r="BT180">
            <v>38.87</v>
          </cell>
          <cell r="BU180">
            <v>39.69</v>
          </cell>
          <cell r="BV180">
            <v>40.51</v>
          </cell>
          <cell r="BW180">
            <v>41.34</v>
          </cell>
          <cell r="BX180">
            <v>42.16</v>
          </cell>
          <cell r="BY180">
            <v>42.98</v>
          </cell>
          <cell r="BZ180">
            <v>43.81</v>
          </cell>
          <cell r="CA180">
            <v>44.63</v>
          </cell>
          <cell r="CB180">
            <v>45.45</v>
          </cell>
          <cell r="CC180">
            <v>41.34</v>
          </cell>
        </row>
        <row r="181">
          <cell r="AD181">
            <v>15</v>
          </cell>
          <cell r="AE181">
            <v>20.25</v>
          </cell>
          <cell r="AF181">
            <v>20.88</v>
          </cell>
          <cell r="AG181">
            <v>21.51</v>
          </cell>
          <cell r="AH181">
            <v>22.14</v>
          </cell>
          <cell r="AI181">
            <v>22.77</v>
          </cell>
          <cell r="AJ181">
            <v>23.4</v>
          </cell>
          <cell r="AK181">
            <v>24.03</v>
          </cell>
          <cell r="AL181">
            <v>24.66</v>
          </cell>
          <cell r="AM181">
            <v>25.29</v>
          </cell>
          <cell r="AN181">
            <v>25.92</v>
          </cell>
          <cell r="AO181">
            <v>26.55</v>
          </cell>
          <cell r="AP181">
            <v>27.18</v>
          </cell>
          <cell r="AQ181">
            <v>27.81</v>
          </cell>
          <cell r="AR181">
            <v>28.44</v>
          </cell>
          <cell r="AS181">
            <v>29.07</v>
          </cell>
          <cell r="AT181">
            <v>29.7</v>
          </cell>
          <cell r="AU181">
            <v>30.33</v>
          </cell>
          <cell r="AV181">
            <v>30.96</v>
          </cell>
          <cell r="AW181">
            <v>31.59</v>
          </cell>
          <cell r="AX181">
            <v>32.22</v>
          </cell>
          <cell r="AY181">
            <v>32.85</v>
          </cell>
          <cell r="AZ181">
            <v>33.48</v>
          </cell>
          <cell r="BA181">
            <v>34.11</v>
          </cell>
          <cell r="BB181">
            <v>34.74</v>
          </cell>
          <cell r="BC181">
            <v>31.59</v>
          </cell>
          <cell r="BD181">
            <v>15</v>
          </cell>
          <cell r="BE181">
            <v>28.35</v>
          </cell>
          <cell r="BF181">
            <v>29.23</v>
          </cell>
          <cell r="BG181">
            <v>30.11</v>
          </cell>
          <cell r="BH181">
            <v>30.99</v>
          </cell>
          <cell r="BI181">
            <v>31.87</v>
          </cell>
          <cell r="BJ181">
            <v>32.76</v>
          </cell>
          <cell r="BK181">
            <v>33.64</v>
          </cell>
          <cell r="BL181">
            <v>34.52</v>
          </cell>
          <cell r="BM181">
            <v>35.4</v>
          </cell>
          <cell r="BN181">
            <v>36.29</v>
          </cell>
          <cell r="BO181">
            <v>37.17</v>
          </cell>
          <cell r="BP181">
            <v>38.05</v>
          </cell>
          <cell r="BQ181">
            <v>38.93</v>
          </cell>
          <cell r="BR181">
            <v>39.81</v>
          </cell>
          <cell r="BS181">
            <v>40.7</v>
          </cell>
          <cell r="BT181">
            <v>41.58</v>
          </cell>
          <cell r="BU181">
            <v>42.46</v>
          </cell>
          <cell r="BV181">
            <v>43.34</v>
          </cell>
          <cell r="BW181">
            <v>44.22</v>
          </cell>
          <cell r="BX181">
            <v>45.11</v>
          </cell>
          <cell r="BY181">
            <v>45.99</v>
          </cell>
          <cell r="BZ181">
            <v>46.87</v>
          </cell>
          <cell r="CA181">
            <v>47.75</v>
          </cell>
          <cell r="CB181">
            <v>48.63</v>
          </cell>
          <cell r="CC181">
            <v>44.22</v>
          </cell>
        </row>
        <row r="182">
          <cell r="AD182">
            <v>16</v>
          </cell>
          <cell r="AE182">
            <v>21.55</v>
          </cell>
          <cell r="AF182">
            <v>22.23</v>
          </cell>
          <cell r="AG182">
            <v>22.9</v>
          </cell>
          <cell r="AH182">
            <v>23.57</v>
          </cell>
          <cell r="AI182">
            <v>24.24</v>
          </cell>
          <cell r="AJ182">
            <v>24.91</v>
          </cell>
          <cell r="AK182">
            <v>25.59</v>
          </cell>
          <cell r="AL182">
            <v>26.26</v>
          </cell>
          <cell r="AM182">
            <v>26.93</v>
          </cell>
          <cell r="AN182">
            <v>27.6</v>
          </cell>
          <cell r="AO182">
            <v>28.27</v>
          </cell>
          <cell r="AP182">
            <v>28.95</v>
          </cell>
          <cell r="AQ182">
            <v>29.62</v>
          </cell>
          <cell r="AR182">
            <v>30.29</v>
          </cell>
          <cell r="AS182">
            <v>30.96</v>
          </cell>
          <cell r="AT182">
            <v>31.63</v>
          </cell>
          <cell r="AU182">
            <v>32.31</v>
          </cell>
          <cell r="AV182">
            <v>32.98</v>
          </cell>
          <cell r="AW182">
            <v>33.65</v>
          </cell>
          <cell r="AX182">
            <v>34.32</v>
          </cell>
          <cell r="AY182">
            <v>34.99</v>
          </cell>
          <cell r="AZ182">
            <v>35.67</v>
          </cell>
          <cell r="BA182">
            <v>36.34</v>
          </cell>
          <cell r="BB182">
            <v>37.01</v>
          </cell>
          <cell r="BC182">
            <v>33.65</v>
          </cell>
          <cell r="BD182">
            <v>16</v>
          </cell>
          <cell r="BE182">
            <v>30.18</v>
          </cell>
          <cell r="BF182">
            <v>31.12</v>
          </cell>
          <cell r="BG182">
            <v>32.06</v>
          </cell>
          <cell r="BH182">
            <v>33</v>
          </cell>
          <cell r="BI182">
            <v>33.94</v>
          </cell>
          <cell r="BJ182">
            <v>34.88</v>
          </cell>
          <cell r="BK182">
            <v>35.82</v>
          </cell>
          <cell r="BL182">
            <v>36.46</v>
          </cell>
          <cell r="BM182">
            <v>37.7</v>
          </cell>
          <cell r="BN182">
            <v>38.64</v>
          </cell>
          <cell r="BO182">
            <v>39.58</v>
          </cell>
          <cell r="BP182">
            <v>40.52</v>
          </cell>
          <cell r="BQ182">
            <v>41.47</v>
          </cell>
          <cell r="BR182">
            <v>42.41</v>
          </cell>
          <cell r="BS182">
            <v>43.35</v>
          </cell>
          <cell r="BT182">
            <v>44.29</v>
          </cell>
          <cell r="BU182">
            <v>45.23</v>
          </cell>
          <cell r="BV182">
            <v>46.17</v>
          </cell>
          <cell r="BW182">
            <v>47.11</v>
          </cell>
          <cell r="BX182">
            <v>48.05</v>
          </cell>
          <cell r="BY182">
            <v>48.99</v>
          </cell>
          <cell r="BZ182">
            <v>49.93</v>
          </cell>
          <cell r="CA182">
            <v>50.87</v>
          </cell>
          <cell r="CB182">
            <v>51.81</v>
          </cell>
          <cell r="CC182">
            <v>47.11</v>
          </cell>
        </row>
        <row r="183">
          <cell r="AD183">
            <v>17</v>
          </cell>
          <cell r="AE183">
            <v>22.86</v>
          </cell>
          <cell r="AF183">
            <v>23.57</v>
          </cell>
          <cell r="AG183">
            <v>24.29</v>
          </cell>
          <cell r="AH183">
            <v>25</v>
          </cell>
          <cell r="AI183">
            <v>25.72</v>
          </cell>
          <cell r="AJ183">
            <v>26.43</v>
          </cell>
          <cell r="AK183">
            <v>27.14</v>
          </cell>
          <cell r="AL183">
            <v>27.86</v>
          </cell>
          <cell r="AM183">
            <v>28.57</v>
          </cell>
          <cell r="AN183">
            <v>29.29</v>
          </cell>
          <cell r="AO183">
            <v>30</v>
          </cell>
          <cell r="AP183">
            <v>30.71</v>
          </cell>
          <cell r="AQ183">
            <v>31.43</v>
          </cell>
          <cell r="AR183">
            <v>32.14</v>
          </cell>
          <cell r="AS183">
            <v>32.86</v>
          </cell>
          <cell r="AT183">
            <v>33.57</v>
          </cell>
          <cell r="AU183">
            <v>34.28</v>
          </cell>
          <cell r="AV183">
            <v>35</v>
          </cell>
          <cell r="AW183">
            <v>35.71</v>
          </cell>
          <cell r="AX183">
            <v>36.43</v>
          </cell>
          <cell r="AY183">
            <v>37.14</v>
          </cell>
          <cell r="AZ183">
            <v>37.85</v>
          </cell>
          <cell r="BA183">
            <v>38.57</v>
          </cell>
          <cell r="BB183">
            <v>39.28</v>
          </cell>
          <cell r="BC183">
            <v>35.71</v>
          </cell>
          <cell r="BD183">
            <v>17</v>
          </cell>
          <cell r="BE183">
            <v>32</v>
          </cell>
          <cell r="BF183">
            <v>33</v>
          </cell>
          <cell r="BG183">
            <v>34</v>
          </cell>
          <cell r="BH183">
            <v>35</v>
          </cell>
          <cell r="BI183">
            <v>36</v>
          </cell>
          <cell r="BJ183">
            <v>37</v>
          </cell>
          <cell r="BK183">
            <v>38</v>
          </cell>
          <cell r="BL183">
            <v>39</v>
          </cell>
          <cell r="BM183">
            <v>40</v>
          </cell>
          <cell r="BN183">
            <v>41</v>
          </cell>
          <cell r="BO183">
            <v>42</v>
          </cell>
          <cell r="BP183">
            <v>43</v>
          </cell>
          <cell r="BQ183">
            <v>44</v>
          </cell>
          <cell r="BR183">
            <v>45</v>
          </cell>
          <cell r="BS183">
            <v>46</v>
          </cell>
          <cell r="BT183">
            <v>47</v>
          </cell>
          <cell r="BU183">
            <v>48</v>
          </cell>
          <cell r="BV183">
            <v>49</v>
          </cell>
          <cell r="BW183">
            <v>50</v>
          </cell>
          <cell r="BX183">
            <v>51</v>
          </cell>
          <cell r="BY183">
            <v>52</v>
          </cell>
          <cell r="BZ183">
            <v>53</v>
          </cell>
          <cell r="CA183">
            <v>54</v>
          </cell>
          <cell r="CB183">
            <v>55</v>
          </cell>
          <cell r="CC183">
            <v>50</v>
          </cell>
        </row>
        <row r="184">
          <cell r="A184">
            <v>1</v>
          </cell>
          <cell r="AD184">
            <v>18</v>
          </cell>
          <cell r="AE184">
            <v>24.17</v>
          </cell>
          <cell r="AF184">
            <v>24.92</v>
          </cell>
          <cell r="AG184">
            <v>25.68</v>
          </cell>
          <cell r="AH184">
            <v>26.43</v>
          </cell>
          <cell r="AI184">
            <v>27.9</v>
          </cell>
          <cell r="AJ184">
            <v>27.95</v>
          </cell>
          <cell r="AK184">
            <v>28.7</v>
          </cell>
          <cell r="AL184">
            <v>29.46</v>
          </cell>
          <cell r="AM184">
            <v>30.22</v>
          </cell>
          <cell r="AN184">
            <v>30.97</v>
          </cell>
          <cell r="AO184">
            <v>31.73</v>
          </cell>
          <cell r="AP184">
            <v>32.48</v>
          </cell>
          <cell r="AQ184">
            <v>33.24</v>
          </cell>
          <cell r="AR184">
            <v>34</v>
          </cell>
          <cell r="AS184">
            <v>34.75</v>
          </cell>
          <cell r="AT184">
            <v>35.51</v>
          </cell>
          <cell r="AU184">
            <v>36.26</v>
          </cell>
          <cell r="AV184">
            <v>37.02</v>
          </cell>
          <cell r="AW184">
            <v>37.78</v>
          </cell>
          <cell r="AX184">
            <v>38.53</v>
          </cell>
          <cell r="AY184">
            <v>39.29</v>
          </cell>
          <cell r="AZ184">
            <v>40.04</v>
          </cell>
          <cell r="BA184">
            <v>40.8</v>
          </cell>
          <cell r="BB184">
            <v>41.56</v>
          </cell>
          <cell r="BC184">
            <v>37.77</v>
          </cell>
          <cell r="BD184">
            <v>18</v>
          </cell>
          <cell r="BE184">
            <v>33.83</v>
          </cell>
          <cell r="BF184">
            <v>34.89</v>
          </cell>
          <cell r="BG184">
            <v>35.95</v>
          </cell>
          <cell r="BH184">
            <v>37.01</v>
          </cell>
          <cell r="BI184">
            <v>38.07</v>
          </cell>
          <cell r="BJ184">
            <v>39.13</v>
          </cell>
          <cell r="BK184">
            <v>40.18</v>
          </cell>
          <cell r="BL184">
            <v>41.24</v>
          </cell>
          <cell r="BM184">
            <v>42.3</v>
          </cell>
          <cell r="BN184">
            <v>43.36</v>
          </cell>
          <cell r="BO184">
            <v>44.42</v>
          </cell>
          <cell r="BP184">
            <v>45.48</v>
          </cell>
          <cell r="BQ184">
            <v>46.53</v>
          </cell>
          <cell r="BR184">
            <v>47.59</v>
          </cell>
          <cell r="BS184">
            <v>48.65</v>
          </cell>
          <cell r="BT184">
            <v>49.71</v>
          </cell>
          <cell r="BU184">
            <v>50.77</v>
          </cell>
          <cell r="BV184">
            <v>51.83</v>
          </cell>
          <cell r="BW184">
            <v>52.89</v>
          </cell>
          <cell r="BX184">
            <v>53.94</v>
          </cell>
          <cell r="BY184">
            <v>55</v>
          </cell>
          <cell r="BZ184">
            <v>56.06</v>
          </cell>
          <cell r="CA184">
            <v>57.12</v>
          </cell>
          <cell r="CB184">
            <v>58.18</v>
          </cell>
          <cell r="CC184">
            <v>52.88</v>
          </cell>
        </row>
        <row r="185">
          <cell r="AD185">
            <v>19</v>
          </cell>
          <cell r="AE185">
            <v>25.47</v>
          </cell>
          <cell r="AF185">
            <v>26.27</v>
          </cell>
          <cell r="AG185">
            <v>27.07</v>
          </cell>
          <cell r="AH185">
            <v>27.87</v>
          </cell>
          <cell r="AI185">
            <v>28.67</v>
          </cell>
          <cell r="AJ185">
            <v>29.46</v>
          </cell>
          <cell r="AK185">
            <v>30.26</v>
          </cell>
          <cell r="AL185">
            <v>31.06</v>
          </cell>
          <cell r="AM185">
            <v>31.86</v>
          </cell>
          <cell r="AN185">
            <v>32.66</v>
          </cell>
          <cell r="AO185">
            <v>33.45</v>
          </cell>
          <cell r="AP185">
            <v>34.25</v>
          </cell>
          <cell r="AQ185">
            <v>35.05</v>
          </cell>
          <cell r="AR185">
            <v>35.85</v>
          </cell>
          <cell r="AS185">
            <v>36.65</v>
          </cell>
          <cell r="AT185">
            <v>37.44</v>
          </cell>
          <cell r="AU185">
            <v>38.24</v>
          </cell>
          <cell r="AV185">
            <v>39.04</v>
          </cell>
          <cell r="AW185">
            <v>39.84</v>
          </cell>
          <cell r="AX185">
            <v>40.64</v>
          </cell>
          <cell r="AY185">
            <v>41.43</v>
          </cell>
          <cell r="AZ185">
            <v>42.23</v>
          </cell>
          <cell r="BA185">
            <v>43.03</v>
          </cell>
          <cell r="BB185">
            <v>43.83</v>
          </cell>
          <cell r="BC185">
            <v>39.84</v>
          </cell>
          <cell r="BD185">
            <v>19</v>
          </cell>
          <cell r="BE185">
            <v>35.66</v>
          </cell>
          <cell r="BF185">
            <v>36.78</v>
          </cell>
          <cell r="BG185">
            <v>37.9</v>
          </cell>
          <cell r="BH185">
            <v>39.01</v>
          </cell>
          <cell r="BI185">
            <v>40.13</v>
          </cell>
          <cell r="BJ185">
            <v>41.25</v>
          </cell>
          <cell r="BK185">
            <v>42.37</v>
          </cell>
          <cell r="BL185">
            <v>43.48</v>
          </cell>
          <cell r="BM185">
            <v>44.6</v>
          </cell>
          <cell r="BN185">
            <v>45.72</v>
          </cell>
          <cell r="BO185">
            <v>46.83</v>
          </cell>
          <cell r="BP185">
            <v>47.95</v>
          </cell>
          <cell r="BQ185">
            <v>49.07</v>
          </cell>
          <cell r="BR185">
            <v>50.19</v>
          </cell>
          <cell r="BS185">
            <v>51.3</v>
          </cell>
          <cell r="BT185">
            <v>52.42</v>
          </cell>
          <cell r="BU185">
            <v>53.54</v>
          </cell>
          <cell r="BV185">
            <v>54.66</v>
          </cell>
          <cell r="BW185">
            <v>55.77</v>
          </cell>
          <cell r="BX185">
            <v>56.89</v>
          </cell>
          <cell r="BY185">
            <v>58.01</v>
          </cell>
          <cell r="BZ185">
            <v>59.12</v>
          </cell>
          <cell r="CA185">
            <v>60.24</v>
          </cell>
          <cell r="CB185">
            <v>61.36</v>
          </cell>
          <cell r="CC185">
            <v>55.77</v>
          </cell>
        </row>
        <row r="186">
          <cell r="V186">
            <v>6</v>
          </cell>
          <cell r="AD186">
            <v>20</v>
          </cell>
          <cell r="AE186">
            <v>26.78</v>
          </cell>
          <cell r="AF186">
            <v>27.62</v>
          </cell>
          <cell r="AG186">
            <v>28.46</v>
          </cell>
          <cell r="AH186">
            <v>29.3</v>
          </cell>
          <cell r="AI186">
            <v>30.14</v>
          </cell>
          <cell r="AJ186">
            <v>30.98</v>
          </cell>
          <cell r="AK186">
            <v>31.82</v>
          </cell>
          <cell r="AL186">
            <v>32.66</v>
          </cell>
          <cell r="AM186">
            <v>33.5</v>
          </cell>
          <cell r="AN186">
            <v>34.34</v>
          </cell>
          <cell r="AO186">
            <v>35.18</v>
          </cell>
          <cell r="AP186">
            <v>36.02</v>
          </cell>
          <cell r="AQ186">
            <v>36.86</v>
          </cell>
          <cell r="AR186">
            <v>37.7</v>
          </cell>
          <cell r="AS186">
            <v>38.54</v>
          </cell>
          <cell r="AT186">
            <v>39.38</v>
          </cell>
          <cell r="AU186">
            <v>40.22</v>
          </cell>
          <cell r="AV186">
            <v>41.06</v>
          </cell>
          <cell r="AW186">
            <v>41.9</v>
          </cell>
          <cell r="AX186">
            <v>42.74</v>
          </cell>
          <cell r="AY186">
            <v>43.58</v>
          </cell>
          <cell r="AZ186">
            <v>44.42</v>
          </cell>
          <cell r="BA186">
            <v>45.26</v>
          </cell>
          <cell r="BB186">
            <v>46.1</v>
          </cell>
          <cell r="BC186">
            <v>41.9</v>
          </cell>
          <cell r="BD186">
            <v>20</v>
          </cell>
          <cell r="BE186">
            <v>37.49</v>
          </cell>
          <cell r="BF186">
            <v>38.67</v>
          </cell>
          <cell r="BG186">
            <v>39.84</v>
          </cell>
          <cell r="BH186">
            <v>41.02</v>
          </cell>
          <cell r="BI186">
            <v>42.2</v>
          </cell>
          <cell r="BJ186">
            <v>43.37</v>
          </cell>
          <cell r="BK186">
            <v>44.55</v>
          </cell>
          <cell r="BL186">
            <v>45.72</v>
          </cell>
          <cell r="BM186">
            <v>46.9</v>
          </cell>
          <cell r="BN186">
            <v>48.08</v>
          </cell>
          <cell r="BO186">
            <v>49.25</v>
          </cell>
          <cell r="BP186">
            <v>50.43</v>
          </cell>
          <cell r="BQ186">
            <v>51.6</v>
          </cell>
          <cell r="BR186">
            <v>52.78</v>
          </cell>
          <cell r="BS186">
            <v>53.96</v>
          </cell>
          <cell r="BT186">
            <v>55.13</v>
          </cell>
          <cell r="BU186">
            <v>56.31</v>
          </cell>
          <cell r="BV186">
            <v>57.48</v>
          </cell>
          <cell r="BW186">
            <v>58.66</v>
          </cell>
          <cell r="BX186">
            <v>59.84</v>
          </cell>
          <cell r="BY186">
            <v>61.01</v>
          </cell>
          <cell r="BZ186">
            <v>62.19</v>
          </cell>
          <cell r="CA186">
            <v>63.36</v>
          </cell>
          <cell r="CB186">
            <v>64.54</v>
          </cell>
          <cell r="CC186">
            <v>58.66</v>
          </cell>
        </row>
        <row r="187">
          <cell r="V187" t="str">
            <v>" A "</v>
          </cell>
          <cell r="W187" t="str">
            <v>( DWG. NO.  MD - 302 )</v>
          </cell>
          <cell r="AD187">
            <v>21</v>
          </cell>
          <cell r="AE187">
            <v>28.09</v>
          </cell>
          <cell r="AF187">
            <v>28.97</v>
          </cell>
          <cell r="AG187">
            <v>29.85</v>
          </cell>
          <cell r="AH187">
            <v>30.73</v>
          </cell>
          <cell r="AI187">
            <v>31.61</v>
          </cell>
          <cell r="AJ187">
            <v>32.5</v>
          </cell>
          <cell r="AK187">
            <v>33.38</v>
          </cell>
          <cell r="AL187">
            <v>34.26</v>
          </cell>
          <cell r="AM187">
            <v>35.14</v>
          </cell>
          <cell r="AN187">
            <v>36.02</v>
          </cell>
          <cell r="AO187">
            <v>36.91</v>
          </cell>
          <cell r="AP187">
            <v>37.79</v>
          </cell>
          <cell r="AQ187">
            <v>38.67</v>
          </cell>
          <cell r="AR187">
            <v>39.55</v>
          </cell>
          <cell r="AS187">
            <v>40.43</v>
          </cell>
          <cell r="AT187">
            <v>41.32</v>
          </cell>
          <cell r="AU187">
            <v>42.2</v>
          </cell>
          <cell r="AV187">
            <v>43.08</v>
          </cell>
          <cell r="AW187">
            <v>43.96</v>
          </cell>
          <cell r="AX187">
            <v>44.84</v>
          </cell>
          <cell r="AY187">
            <v>45.73</v>
          </cell>
          <cell r="AZ187">
            <v>46.61</v>
          </cell>
          <cell r="BA187">
            <v>47.49</v>
          </cell>
          <cell r="BB187">
            <v>48.37</v>
          </cell>
          <cell r="BC187">
            <v>43.96</v>
          </cell>
          <cell r="BD187">
            <v>21</v>
          </cell>
          <cell r="BE187">
            <v>39.32</v>
          </cell>
          <cell r="BF187">
            <v>40.56</v>
          </cell>
          <cell r="BG187">
            <v>41.79</v>
          </cell>
          <cell r="BH187">
            <v>43.02</v>
          </cell>
          <cell r="BI187">
            <v>44.26</v>
          </cell>
          <cell r="BJ187">
            <v>45.49</v>
          </cell>
          <cell r="BK187">
            <v>46.73</v>
          </cell>
          <cell r="BL187">
            <v>47.96</v>
          </cell>
          <cell r="BM187">
            <v>49.2</v>
          </cell>
          <cell r="BN187">
            <v>50.43</v>
          </cell>
          <cell r="BO187">
            <v>51.67</v>
          </cell>
          <cell r="BP187">
            <v>52.9</v>
          </cell>
          <cell r="BQ187">
            <v>54.14</v>
          </cell>
          <cell r="BR187">
            <v>55.37</v>
          </cell>
          <cell r="BS187">
            <v>56.61</v>
          </cell>
          <cell r="BT187">
            <v>57.84</v>
          </cell>
          <cell r="BU187">
            <v>59.08</v>
          </cell>
          <cell r="BV187">
            <v>60.31</v>
          </cell>
          <cell r="BW187">
            <v>61.55</v>
          </cell>
          <cell r="BX187">
            <v>62.78</v>
          </cell>
          <cell r="BY187">
            <v>64.02</v>
          </cell>
          <cell r="BZ187">
            <v>65.25</v>
          </cell>
          <cell r="CA187">
            <v>66.49</v>
          </cell>
          <cell r="CB187">
            <v>67.72</v>
          </cell>
          <cell r="CC187">
            <v>61.55</v>
          </cell>
        </row>
        <row r="188">
          <cell r="V188" t="str">
            <v>" B "</v>
          </cell>
          <cell r="W188" t="str">
            <v>( DWG. NO.  MD - 303 )</v>
          </cell>
          <cell r="AD188">
            <v>22</v>
          </cell>
          <cell r="AE188">
            <v>29.39</v>
          </cell>
          <cell r="AF188">
            <v>30.32</v>
          </cell>
          <cell r="AG188">
            <v>31.24</v>
          </cell>
          <cell r="AH188">
            <v>32.16</v>
          </cell>
          <cell r="AI188">
            <v>33.09</v>
          </cell>
          <cell r="AJ188">
            <v>34.01</v>
          </cell>
          <cell r="AK188">
            <v>34.94</v>
          </cell>
          <cell r="AL188">
            <v>35.86</v>
          </cell>
          <cell r="AM188">
            <v>36.78</v>
          </cell>
          <cell r="AN188">
            <v>37.71</v>
          </cell>
          <cell r="AO188">
            <v>38.63</v>
          </cell>
          <cell r="AP188">
            <v>39.56</v>
          </cell>
          <cell r="AQ188">
            <v>40.48</v>
          </cell>
          <cell r="AR188">
            <v>41.4</v>
          </cell>
          <cell r="AS188">
            <v>42.33</v>
          </cell>
          <cell r="AT188">
            <v>43.25</v>
          </cell>
          <cell r="AU188">
            <v>44.18</v>
          </cell>
          <cell r="AV188">
            <v>45.1</v>
          </cell>
          <cell r="AW188">
            <v>46.02</v>
          </cell>
          <cell r="AX188">
            <v>46.95</v>
          </cell>
          <cell r="AY188">
            <v>47.87</v>
          </cell>
          <cell r="AZ188">
            <v>48.8</v>
          </cell>
          <cell r="BA188">
            <v>49.72</v>
          </cell>
          <cell r="BB188">
            <v>50.64</v>
          </cell>
          <cell r="BC188">
            <v>46.02</v>
          </cell>
          <cell r="BD188">
            <v>22</v>
          </cell>
          <cell r="BE188">
            <v>41.15</v>
          </cell>
          <cell r="BF188">
            <v>42.44</v>
          </cell>
          <cell r="BG188">
            <v>43.74</v>
          </cell>
          <cell r="BH188">
            <v>45.03</v>
          </cell>
          <cell r="BI188">
            <v>46.32</v>
          </cell>
          <cell r="BJ188">
            <v>47.62</v>
          </cell>
          <cell r="BK188">
            <v>48.91</v>
          </cell>
          <cell r="BL188">
            <v>50.2</v>
          </cell>
          <cell r="BM188">
            <v>51.5</v>
          </cell>
          <cell r="BN188">
            <v>52.79</v>
          </cell>
          <cell r="BO188">
            <v>54.09</v>
          </cell>
          <cell r="BP188">
            <v>55.38</v>
          </cell>
          <cell r="BQ188">
            <v>56.67</v>
          </cell>
          <cell r="BR188">
            <v>57.97</v>
          </cell>
          <cell r="BS188">
            <v>59.26</v>
          </cell>
          <cell r="BT188">
            <v>60.55</v>
          </cell>
          <cell r="BU188">
            <v>61.85</v>
          </cell>
          <cell r="BV188">
            <v>63.14</v>
          </cell>
          <cell r="BW188">
            <v>64.43</v>
          </cell>
          <cell r="BX188">
            <v>65.73</v>
          </cell>
          <cell r="BY188">
            <v>67.02</v>
          </cell>
          <cell r="BZ188">
            <v>68.32</v>
          </cell>
          <cell r="CA188">
            <v>69.61</v>
          </cell>
          <cell r="CB188">
            <v>70.9</v>
          </cell>
          <cell r="CC188">
            <v>64.43</v>
          </cell>
        </row>
        <row r="189">
          <cell r="V189" t="str">
            <v>" C "</v>
          </cell>
          <cell r="W189" t="str">
            <v>( DWG. NO.  MD - 304 )</v>
          </cell>
          <cell r="AD189">
            <v>23</v>
          </cell>
          <cell r="AE189">
            <v>30.7</v>
          </cell>
          <cell r="AF189">
            <v>31.66</v>
          </cell>
          <cell r="AG189">
            <v>32.63</v>
          </cell>
          <cell r="AH189">
            <v>33.6</v>
          </cell>
          <cell r="AI189">
            <v>34.56</v>
          </cell>
          <cell r="AJ189">
            <v>35.53</v>
          </cell>
          <cell r="AK189">
            <v>36.49</v>
          </cell>
          <cell r="AL189">
            <v>37.46</v>
          </cell>
          <cell r="AM189">
            <v>38.43</v>
          </cell>
          <cell r="AN189">
            <v>39.39</v>
          </cell>
          <cell r="AO189">
            <v>40.36</v>
          </cell>
          <cell r="AP189">
            <v>41.33</v>
          </cell>
          <cell r="AQ189">
            <v>42.29</v>
          </cell>
          <cell r="AR189">
            <v>43.26</v>
          </cell>
          <cell r="AS189">
            <v>44.22</v>
          </cell>
          <cell r="AT189">
            <v>45.19</v>
          </cell>
          <cell r="AU189">
            <v>46.16</v>
          </cell>
          <cell r="AV189">
            <v>47.12</v>
          </cell>
          <cell r="AW189">
            <v>48.09</v>
          </cell>
          <cell r="AX189">
            <v>49.05</v>
          </cell>
          <cell r="AY189">
            <v>50.02</v>
          </cell>
          <cell r="AZ189">
            <v>50.99</v>
          </cell>
          <cell r="BA189">
            <v>51.95</v>
          </cell>
          <cell r="BB189">
            <v>52.92</v>
          </cell>
          <cell r="BC189">
            <v>48.09</v>
          </cell>
          <cell r="BD189">
            <v>23</v>
          </cell>
          <cell r="BE189">
            <v>42.98</v>
          </cell>
          <cell r="BF189">
            <v>44.33</v>
          </cell>
          <cell r="BG189">
            <v>45.88</v>
          </cell>
          <cell r="BH189">
            <v>47.04</v>
          </cell>
          <cell r="BI189">
            <v>48.39</v>
          </cell>
          <cell r="BJ189">
            <v>49.74</v>
          </cell>
          <cell r="BK189">
            <v>51.09</v>
          </cell>
          <cell r="BL189">
            <v>52.44</v>
          </cell>
          <cell r="BM189">
            <v>53.8</v>
          </cell>
          <cell r="BN189">
            <v>55.15</v>
          </cell>
          <cell r="BO189">
            <v>56.5</v>
          </cell>
          <cell r="BP189">
            <v>57.86</v>
          </cell>
          <cell r="BQ189">
            <v>59.21</v>
          </cell>
          <cell r="BR189">
            <v>60.56</v>
          </cell>
          <cell r="BS189">
            <v>61.91</v>
          </cell>
          <cell r="BT189">
            <v>63.26</v>
          </cell>
          <cell r="BU189">
            <v>64.62</v>
          </cell>
          <cell r="BV189">
            <v>65.97</v>
          </cell>
          <cell r="BW189">
            <v>67.32</v>
          </cell>
          <cell r="BX189">
            <v>68.67</v>
          </cell>
          <cell r="BY189">
            <v>70.03</v>
          </cell>
          <cell r="BZ189">
            <v>71.38</v>
          </cell>
          <cell r="CA189">
            <v>72.73</v>
          </cell>
          <cell r="CB189">
            <v>74.08</v>
          </cell>
          <cell r="CC189">
            <v>67.32</v>
          </cell>
        </row>
        <row r="190">
          <cell r="V190" t="str">
            <v>" D "</v>
          </cell>
          <cell r="W190" t="str">
            <v>( DWG. NO.  MD - 306 )</v>
          </cell>
          <cell r="AD190">
            <v>24</v>
          </cell>
          <cell r="AE190">
            <v>32.01</v>
          </cell>
          <cell r="AF190">
            <v>33.01</v>
          </cell>
          <cell r="AG190">
            <v>34.02</v>
          </cell>
          <cell r="AH190">
            <v>35.03</v>
          </cell>
          <cell r="AI190">
            <v>36.04</v>
          </cell>
          <cell r="AJ190">
            <v>37.05</v>
          </cell>
          <cell r="AK190">
            <v>38.05</v>
          </cell>
          <cell r="AL190">
            <v>39.06</v>
          </cell>
          <cell r="AM190">
            <v>40.07</v>
          </cell>
          <cell r="AN190">
            <v>41.08</v>
          </cell>
          <cell r="AO190">
            <v>42.09</v>
          </cell>
          <cell r="AP190">
            <v>43.09</v>
          </cell>
          <cell r="AQ190">
            <v>44.1</v>
          </cell>
          <cell r="AR190">
            <v>45.11</v>
          </cell>
          <cell r="AS190">
            <v>46.12</v>
          </cell>
          <cell r="AT190">
            <v>47.13</v>
          </cell>
          <cell r="AU190">
            <v>48.13</v>
          </cell>
          <cell r="AV190">
            <v>49.14</v>
          </cell>
          <cell r="AW190">
            <v>50.15</v>
          </cell>
          <cell r="AX190">
            <v>51.16</v>
          </cell>
          <cell r="AY190">
            <v>52.17</v>
          </cell>
          <cell r="AZ190">
            <v>53.17</v>
          </cell>
          <cell r="BA190">
            <v>54.18</v>
          </cell>
          <cell r="BB190">
            <v>55.19</v>
          </cell>
          <cell r="BC190">
            <v>50.15</v>
          </cell>
          <cell r="BD190">
            <v>24</v>
          </cell>
          <cell r="BE190">
            <v>44.81</v>
          </cell>
          <cell r="BF190">
            <v>46.22</v>
          </cell>
          <cell r="BG190">
            <v>47.63</v>
          </cell>
          <cell r="BH190">
            <v>49.04</v>
          </cell>
          <cell r="BI190">
            <v>50.45</v>
          </cell>
          <cell r="BJ190">
            <v>51.86</v>
          </cell>
          <cell r="BK190">
            <v>53.27</v>
          </cell>
          <cell r="BL190">
            <v>54.69</v>
          </cell>
          <cell r="BM190">
            <v>56.1</v>
          </cell>
          <cell r="BN190">
            <v>57.51</v>
          </cell>
          <cell r="BO190">
            <v>58.92</v>
          </cell>
          <cell r="BP190">
            <v>60.33</v>
          </cell>
          <cell r="BQ190">
            <v>61.74</v>
          </cell>
          <cell r="BR190">
            <v>63.15</v>
          </cell>
          <cell r="BS190">
            <v>64.56</v>
          </cell>
          <cell r="BT190">
            <v>65.98</v>
          </cell>
          <cell r="BU190">
            <v>67.39</v>
          </cell>
          <cell r="BV190">
            <v>68.8</v>
          </cell>
          <cell r="BW190">
            <v>70.21</v>
          </cell>
          <cell r="BX190">
            <v>71.62</v>
          </cell>
          <cell r="BY190">
            <v>73.03</v>
          </cell>
          <cell r="BZ190">
            <v>74.44</v>
          </cell>
          <cell r="CA190">
            <v>75.85</v>
          </cell>
          <cell r="CB190">
            <v>77.27</v>
          </cell>
          <cell r="CC190">
            <v>70.21</v>
          </cell>
        </row>
        <row r="191">
          <cell r="V191" t="str">
            <v>" E "</v>
          </cell>
          <cell r="W191" t="str">
            <v>( DWG. NO.  MD - 308 , 309 )</v>
          </cell>
          <cell r="AD191">
            <v>25</v>
          </cell>
          <cell r="AE191">
            <v>33.31</v>
          </cell>
          <cell r="AF191">
            <v>34.36</v>
          </cell>
          <cell r="AG191">
            <v>35.41</v>
          </cell>
          <cell r="AH191">
            <v>36.46</v>
          </cell>
          <cell r="AI191">
            <v>37.51</v>
          </cell>
          <cell r="AJ191">
            <v>38.56</v>
          </cell>
          <cell r="AK191">
            <v>39.61</v>
          </cell>
          <cell r="AL191">
            <v>40.66</v>
          </cell>
          <cell r="AM191">
            <v>41.71</v>
          </cell>
          <cell r="AN191">
            <v>42.76</v>
          </cell>
          <cell r="AO191">
            <v>43.81</v>
          </cell>
          <cell r="AP191">
            <v>44.86</v>
          </cell>
          <cell r="AQ191">
            <v>45.91</v>
          </cell>
          <cell r="AR191">
            <v>46.96</v>
          </cell>
          <cell r="AS191">
            <v>48.01</v>
          </cell>
          <cell r="AT191">
            <v>49.06</v>
          </cell>
          <cell r="AU191">
            <v>50.11</v>
          </cell>
          <cell r="AV191">
            <v>51.16</v>
          </cell>
          <cell r="AW191">
            <v>52.21</v>
          </cell>
          <cell r="AX191">
            <v>53.26</v>
          </cell>
          <cell r="AY191">
            <v>54.31</v>
          </cell>
          <cell r="AZ191">
            <v>55.36</v>
          </cell>
          <cell r="BA191">
            <v>56.41</v>
          </cell>
          <cell r="BB191">
            <v>57.46</v>
          </cell>
          <cell r="BC191">
            <v>52.21</v>
          </cell>
          <cell r="BD191">
            <v>25</v>
          </cell>
          <cell r="BE191">
            <v>46.64</v>
          </cell>
          <cell r="BF191">
            <v>48.11</v>
          </cell>
          <cell r="BG191">
            <v>49.58</v>
          </cell>
          <cell r="BH191">
            <v>51.05</v>
          </cell>
          <cell r="BI191">
            <v>52.52</v>
          </cell>
          <cell r="BJ191">
            <v>53.99</v>
          </cell>
          <cell r="BK191">
            <v>55.46</v>
          </cell>
          <cell r="BL191">
            <v>56.93</v>
          </cell>
          <cell r="BM191">
            <v>58.4</v>
          </cell>
          <cell r="BN191">
            <v>59.87</v>
          </cell>
          <cell r="BO191">
            <v>61.34</v>
          </cell>
          <cell r="BP191">
            <v>62.81</v>
          </cell>
          <cell r="BQ191">
            <v>64.28</v>
          </cell>
          <cell r="BR191">
            <v>65.75</v>
          </cell>
          <cell r="BS191">
            <v>67.22</v>
          </cell>
          <cell r="BT191">
            <v>68.69</v>
          </cell>
          <cell r="BU191">
            <v>70.16</v>
          </cell>
          <cell r="BV191">
            <v>71.63</v>
          </cell>
          <cell r="BW191">
            <v>73.1</v>
          </cell>
          <cell r="BX191">
            <v>74.57</v>
          </cell>
          <cell r="BY191">
            <v>76.04</v>
          </cell>
          <cell r="BZ191">
            <v>77.51</v>
          </cell>
          <cell r="CA191">
            <v>78.98</v>
          </cell>
          <cell r="CB191">
            <v>80.45</v>
          </cell>
          <cell r="CC191">
            <v>73.1</v>
          </cell>
        </row>
        <row r="192">
          <cell r="A192" t="b">
            <v>0</v>
          </cell>
          <cell r="L192" t="b">
            <v>0</v>
          </cell>
          <cell r="V192" t="str">
            <v>" F "</v>
          </cell>
          <cell r="W192" t="str">
            <v>( DWG. NO.  MD - 311 )</v>
          </cell>
          <cell r="AD192">
            <v>26</v>
          </cell>
          <cell r="AE192">
            <v>34.62</v>
          </cell>
          <cell r="AF192">
            <v>35.71</v>
          </cell>
          <cell r="AG192">
            <v>36.8</v>
          </cell>
          <cell r="AH192">
            <v>37.89</v>
          </cell>
          <cell r="AI192">
            <v>38.99</v>
          </cell>
          <cell r="AJ192">
            <v>40.08</v>
          </cell>
          <cell r="AK192">
            <v>41.17</v>
          </cell>
          <cell r="AL192">
            <v>42.26</v>
          </cell>
          <cell r="AM192">
            <v>43.35</v>
          </cell>
          <cell r="AN192">
            <v>44.45</v>
          </cell>
          <cell r="AO192">
            <v>45.54</v>
          </cell>
          <cell r="AP192">
            <v>46.63</v>
          </cell>
          <cell r="AQ192">
            <v>47.72</v>
          </cell>
          <cell r="AR192">
            <v>48.81</v>
          </cell>
          <cell r="AS192">
            <v>49.91</v>
          </cell>
          <cell r="AT192">
            <v>51</v>
          </cell>
          <cell r="AU192">
            <v>52.09</v>
          </cell>
          <cell r="AV192">
            <v>53.18</v>
          </cell>
          <cell r="AW192">
            <v>54.27</v>
          </cell>
          <cell r="AX192">
            <v>55.37</v>
          </cell>
          <cell r="AY192">
            <v>56.46</v>
          </cell>
          <cell r="AZ192">
            <v>57.55</v>
          </cell>
          <cell r="BA192">
            <v>58.64</v>
          </cell>
          <cell r="BB192">
            <v>59.73</v>
          </cell>
          <cell r="BC192">
            <v>54.27</v>
          </cell>
          <cell r="BD192">
            <v>26</v>
          </cell>
          <cell r="BE192">
            <v>48.47</v>
          </cell>
          <cell r="BF192">
            <v>49.99</v>
          </cell>
          <cell r="BG192">
            <v>51.52</v>
          </cell>
          <cell r="BH192">
            <v>53.05</v>
          </cell>
          <cell r="BI192">
            <v>54.58</v>
          </cell>
          <cell r="BJ192">
            <v>56.11</v>
          </cell>
          <cell r="BK192">
            <v>57.64</v>
          </cell>
          <cell r="BL192">
            <v>59.17</v>
          </cell>
          <cell r="BM192">
            <v>60.7</v>
          </cell>
          <cell r="BN192">
            <v>62.22</v>
          </cell>
          <cell r="BO192">
            <v>63.75</v>
          </cell>
          <cell r="BP192">
            <v>65.28</v>
          </cell>
          <cell r="BQ192">
            <v>66.81</v>
          </cell>
          <cell r="BR192">
            <v>68.34</v>
          </cell>
          <cell r="BS192">
            <v>69.87</v>
          </cell>
          <cell r="BT192">
            <v>71.4</v>
          </cell>
          <cell r="BU192">
            <v>72.93</v>
          </cell>
          <cell r="BV192">
            <v>74.46</v>
          </cell>
          <cell r="BW192">
            <v>75.98</v>
          </cell>
          <cell r="BX192">
            <v>77.51</v>
          </cell>
          <cell r="BY192">
            <v>79.04</v>
          </cell>
          <cell r="BZ192">
            <v>80.57</v>
          </cell>
          <cell r="CA192">
            <v>82.1</v>
          </cell>
          <cell r="CB192">
            <v>83.63</v>
          </cell>
          <cell r="CC192">
            <v>75.98</v>
          </cell>
        </row>
        <row r="193">
          <cell r="A193" t="b">
            <v>0</v>
          </cell>
          <cell r="L193" t="b">
            <v>0</v>
          </cell>
          <cell r="AD193">
            <v>27</v>
          </cell>
          <cell r="AE193">
            <v>35.92</v>
          </cell>
          <cell r="AF193">
            <v>37.06</v>
          </cell>
          <cell r="AG193">
            <v>38.19</v>
          </cell>
          <cell r="AH193">
            <v>39.33</v>
          </cell>
          <cell r="AI193">
            <v>40.46</v>
          </cell>
          <cell r="AJ193">
            <v>41.59</v>
          </cell>
          <cell r="AK193">
            <v>42.73</v>
          </cell>
          <cell r="AL193">
            <v>43.86</v>
          </cell>
          <cell r="AM193">
            <v>45</v>
          </cell>
          <cell r="AN193">
            <v>46.13</v>
          </cell>
          <cell r="AO193">
            <v>47.26</v>
          </cell>
          <cell r="AP193">
            <v>48.4</v>
          </cell>
          <cell r="AQ193">
            <v>49.53</v>
          </cell>
          <cell r="AR193">
            <v>50.67</v>
          </cell>
          <cell r="AS193">
            <v>51.8</v>
          </cell>
          <cell r="AT193">
            <v>52.93</v>
          </cell>
          <cell r="AU193">
            <v>54.07</v>
          </cell>
          <cell r="AV193">
            <v>55.2</v>
          </cell>
          <cell r="AW193">
            <v>56.34</v>
          </cell>
          <cell r="AX193">
            <v>57.47</v>
          </cell>
          <cell r="AY193">
            <v>58.6</v>
          </cell>
          <cell r="AZ193">
            <v>59.74</v>
          </cell>
          <cell r="BA193">
            <v>60.87</v>
          </cell>
          <cell r="BB193">
            <v>62.01</v>
          </cell>
          <cell r="BC193">
            <v>56.34</v>
          </cell>
          <cell r="BD193">
            <v>27</v>
          </cell>
          <cell r="BE193">
            <v>50.29</v>
          </cell>
          <cell r="BF193">
            <v>51.88</v>
          </cell>
          <cell r="BG193">
            <v>53.47</v>
          </cell>
          <cell r="BH193">
            <v>55.06</v>
          </cell>
          <cell r="BI193">
            <v>56.64</v>
          </cell>
          <cell r="BJ193">
            <v>58.23</v>
          </cell>
          <cell r="BK193">
            <v>59.82</v>
          </cell>
          <cell r="BL193">
            <v>61.41</v>
          </cell>
          <cell r="BM193">
            <v>63</v>
          </cell>
          <cell r="BN193">
            <v>64.58</v>
          </cell>
          <cell r="BO193">
            <v>66.17</v>
          </cell>
          <cell r="BP193">
            <v>67.76</v>
          </cell>
          <cell r="BQ193">
            <v>69.35</v>
          </cell>
          <cell r="BR193">
            <v>70.93</v>
          </cell>
          <cell r="BS193">
            <v>72.52</v>
          </cell>
          <cell r="BT193">
            <v>74.11</v>
          </cell>
          <cell r="BU193">
            <v>75.7</v>
          </cell>
          <cell r="BV193">
            <v>77.28</v>
          </cell>
          <cell r="BW193">
            <v>78.87</v>
          </cell>
          <cell r="BX193">
            <v>80.46</v>
          </cell>
          <cell r="BY193">
            <v>82.05</v>
          </cell>
          <cell r="BZ193">
            <v>83.63</v>
          </cell>
          <cell r="CA193">
            <v>85.22</v>
          </cell>
          <cell r="CB193">
            <v>86.81</v>
          </cell>
          <cell r="CC193">
            <v>78.87</v>
          </cell>
        </row>
        <row r="194">
          <cell r="A194" t="b">
            <v>0</v>
          </cell>
          <cell r="L194" t="b">
            <v>0</v>
          </cell>
          <cell r="AD194">
            <v>28</v>
          </cell>
          <cell r="AE194">
            <v>37.23</v>
          </cell>
          <cell r="AF194">
            <v>38.41</v>
          </cell>
          <cell r="AG194">
            <v>39.58</v>
          </cell>
          <cell r="AH194">
            <v>40.76</v>
          </cell>
          <cell r="AI194">
            <v>41.93</v>
          </cell>
          <cell r="AJ194">
            <v>43.11</v>
          </cell>
          <cell r="AK194">
            <v>44.29</v>
          </cell>
          <cell r="AL194">
            <v>45.46</v>
          </cell>
          <cell r="AM194">
            <v>46.64</v>
          </cell>
          <cell r="AN194">
            <v>47.82</v>
          </cell>
          <cell r="AO194">
            <v>48.99</v>
          </cell>
          <cell r="AP194">
            <v>50.17</v>
          </cell>
          <cell r="AQ194">
            <v>51.34</v>
          </cell>
          <cell r="AR194">
            <v>52.52</v>
          </cell>
          <cell r="AS194">
            <v>53.7</v>
          </cell>
          <cell r="AT194">
            <v>54.87</v>
          </cell>
          <cell r="AU194">
            <v>56.05</v>
          </cell>
          <cell r="AV194">
            <v>57.22</v>
          </cell>
          <cell r="AW194">
            <v>58.4</v>
          </cell>
          <cell r="AX194">
            <v>59.58</v>
          </cell>
          <cell r="AY194">
            <v>60.75</v>
          </cell>
          <cell r="AZ194">
            <v>61.93</v>
          </cell>
          <cell r="BA194">
            <v>63.1</v>
          </cell>
          <cell r="BB194">
            <v>64.28</v>
          </cell>
          <cell r="BC194">
            <v>58.4</v>
          </cell>
          <cell r="BD194">
            <v>28</v>
          </cell>
          <cell r="BE194">
            <v>52.12</v>
          </cell>
          <cell r="BF194">
            <v>53.77</v>
          </cell>
          <cell r="BG194">
            <v>55.42</v>
          </cell>
          <cell r="BH194">
            <v>57.06</v>
          </cell>
          <cell r="BI194">
            <v>58.71</v>
          </cell>
          <cell r="BJ194">
            <v>60.35</v>
          </cell>
          <cell r="BK194">
            <v>62</v>
          </cell>
          <cell r="BL194">
            <v>63.65</v>
          </cell>
          <cell r="BM194">
            <v>65.29</v>
          </cell>
          <cell r="BN194">
            <v>66.94</v>
          </cell>
          <cell r="BO194">
            <v>68.59</v>
          </cell>
          <cell r="BP194">
            <v>70.23</v>
          </cell>
          <cell r="BQ194">
            <v>71.88</v>
          </cell>
          <cell r="BR194">
            <v>73.53</v>
          </cell>
          <cell r="BS194">
            <v>75.17</v>
          </cell>
          <cell r="BT194">
            <v>76.82</v>
          </cell>
          <cell r="BU194">
            <v>78.47</v>
          </cell>
          <cell r="BV194">
            <v>80.11</v>
          </cell>
          <cell r="BW194">
            <v>81.76</v>
          </cell>
          <cell r="BX194">
            <v>83.41</v>
          </cell>
          <cell r="BY194">
            <v>85.05</v>
          </cell>
          <cell r="BZ194">
            <v>86.7</v>
          </cell>
          <cell r="CA194">
            <v>88.34</v>
          </cell>
          <cell r="CB194">
            <v>89.99</v>
          </cell>
          <cell r="CC194">
            <v>81.76</v>
          </cell>
        </row>
        <row r="195">
          <cell r="A195" t="b">
            <v>0</v>
          </cell>
          <cell r="L195" t="b">
            <v>0</v>
          </cell>
          <cell r="AD195">
            <v>29</v>
          </cell>
          <cell r="AE195">
            <v>38.54</v>
          </cell>
          <cell r="AF195">
            <v>39.76</v>
          </cell>
          <cell r="AG195">
            <v>40.97</v>
          </cell>
          <cell r="AH195">
            <v>42.19</v>
          </cell>
          <cell r="AI195">
            <v>43.41</v>
          </cell>
          <cell r="AJ195">
            <v>44.63</v>
          </cell>
          <cell r="AK195">
            <v>45.85</v>
          </cell>
          <cell r="AL195">
            <v>47.06</v>
          </cell>
          <cell r="AM195">
            <v>48.28</v>
          </cell>
          <cell r="AN195">
            <v>49.5</v>
          </cell>
          <cell r="AO195">
            <v>50.72</v>
          </cell>
          <cell r="AP195">
            <v>51.94</v>
          </cell>
          <cell r="AQ195">
            <v>53.15</v>
          </cell>
          <cell r="AR195">
            <v>54.37</v>
          </cell>
          <cell r="AS195">
            <v>55.59</v>
          </cell>
          <cell r="AT195">
            <v>56.81</v>
          </cell>
          <cell r="AU195">
            <v>58.03</v>
          </cell>
          <cell r="AV195">
            <v>59.24</v>
          </cell>
          <cell r="AW195">
            <v>60.46</v>
          </cell>
          <cell r="AX195">
            <v>61.68</v>
          </cell>
          <cell r="AY195">
            <v>62.9</v>
          </cell>
          <cell r="AZ195">
            <v>64.12</v>
          </cell>
          <cell r="BA195">
            <v>65.33</v>
          </cell>
          <cell r="BB195">
            <v>66.55</v>
          </cell>
          <cell r="BC195">
            <v>60.46</v>
          </cell>
          <cell r="BD195">
            <v>29</v>
          </cell>
          <cell r="BE195">
            <v>53.95</v>
          </cell>
          <cell r="BF195">
            <v>55.66</v>
          </cell>
          <cell r="BG195">
            <v>57.36</v>
          </cell>
          <cell r="BH195">
            <v>59.07</v>
          </cell>
          <cell r="BI195">
            <v>60.77</v>
          </cell>
          <cell r="BJ195">
            <v>62.48</v>
          </cell>
          <cell r="BK195">
            <v>64.18</v>
          </cell>
          <cell r="BL195">
            <v>65.89</v>
          </cell>
          <cell r="BM195">
            <v>67.59</v>
          </cell>
          <cell r="BN195">
            <v>69.3</v>
          </cell>
          <cell r="BO195">
            <v>71</v>
          </cell>
          <cell r="BP195">
            <v>72.71</v>
          </cell>
          <cell r="BQ195">
            <v>74.41</v>
          </cell>
          <cell r="BR195">
            <v>76.12</v>
          </cell>
          <cell r="BS195">
            <v>77.83</v>
          </cell>
          <cell r="BT195">
            <v>79.53</v>
          </cell>
          <cell r="BU195">
            <v>81.24</v>
          </cell>
          <cell r="BV195">
            <v>82.94</v>
          </cell>
          <cell r="BW195">
            <v>84.65</v>
          </cell>
          <cell r="BX195">
            <v>86.35</v>
          </cell>
          <cell r="BY195">
            <v>88.06</v>
          </cell>
          <cell r="BZ195">
            <v>89.76</v>
          </cell>
          <cell r="CA195">
            <v>91.47</v>
          </cell>
          <cell r="CB195">
            <v>93.17</v>
          </cell>
          <cell r="CC195">
            <v>84.65</v>
          </cell>
        </row>
        <row r="196">
          <cell r="AD196">
            <v>30</v>
          </cell>
          <cell r="AE196">
            <v>39.84</v>
          </cell>
          <cell r="AF196">
            <v>41.1</v>
          </cell>
          <cell r="AG196">
            <v>42.36</v>
          </cell>
          <cell r="AH196">
            <v>43.62</v>
          </cell>
          <cell r="AI196">
            <v>44.88</v>
          </cell>
          <cell r="AJ196">
            <v>46.14</v>
          </cell>
          <cell r="AK196">
            <v>47.4</v>
          </cell>
          <cell r="AL196">
            <v>48.66</v>
          </cell>
          <cell r="AM196">
            <v>49.92</v>
          </cell>
          <cell r="AN196">
            <v>51.18</v>
          </cell>
          <cell r="AO196">
            <v>52.44</v>
          </cell>
          <cell r="AP196">
            <v>53.7</v>
          </cell>
          <cell r="AQ196">
            <v>54.96</v>
          </cell>
          <cell r="AR196">
            <v>56.22</v>
          </cell>
          <cell r="AS196">
            <v>57.48</v>
          </cell>
          <cell r="AT196">
            <v>58.74</v>
          </cell>
          <cell r="AU196">
            <v>60</v>
          </cell>
          <cell r="AV196">
            <v>61.26</v>
          </cell>
          <cell r="AW196">
            <v>62.52</v>
          </cell>
          <cell r="AX196">
            <v>63.78</v>
          </cell>
          <cell r="AY196">
            <v>65.04</v>
          </cell>
          <cell r="AZ196">
            <v>66.3</v>
          </cell>
          <cell r="BA196">
            <v>67.56</v>
          </cell>
          <cell r="BB196">
            <v>68.82</v>
          </cell>
          <cell r="BC196">
            <v>62.52</v>
          </cell>
          <cell r="BD196">
            <v>30</v>
          </cell>
          <cell r="BE196">
            <v>55.78</v>
          </cell>
          <cell r="BF196">
            <v>57.54</v>
          </cell>
          <cell r="BG196">
            <v>59.31</v>
          </cell>
          <cell r="BH196">
            <v>61.07</v>
          </cell>
          <cell r="BI196">
            <v>62.84</v>
          </cell>
          <cell r="BJ196">
            <v>64.6</v>
          </cell>
          <cell r="BK196">
            <v>66.36</v>
          </cell>
          <cell r="BL196">
            <v>68.13</v>
          </cell>
          <cell r="BM196">
            <v>69.89</v>
          </cell>
          <cell r="BN196">
            <v>71.66</v>
          </cell>
          <cell r="BO196">
            <v>73.42</v>
          </cell>
          <cell r="BP196">
            <v>75.19</v>
          </cell>
          <cell r="BQ196">
            <v>76.95</v>
          </cell>
          <cell r="BR196">
            <v>78.71</v>
          </cell>
          <cell r="BS196">
            <v>80.48</v>
          </cell>
          <cell r="BT196">
            <v>82.24</v>
          </cell>
          <cell r="BU196">
            <v>84.01</v>
          </cell>
          <cell r="BV196">
            <v>85.77</v>
          </cell>
          <cell r="BW196">
            <v>87.53</v>
          </cell>
          <cell r="BX196">
            <v>89.3</v>
          </cell>
          <cell r="BY196">
            <v>91.06</v>
          </cell>
          <cell r="BZ196">
            <v>92.83</v>
          </cell>
          <cell r="CA196">
            <v>94.59</v>
          </cell>
          <cell r="CB196">
            <v>96.35</v>
          </cell>
          <cell r="CC196">
            <v>87.53</v>
          </cell>
        </row>
        <row r="197">
          <cell r="AD197">
            <v>31</v>
          </cell>
          <cell r="AE197">
            <v>41.15</v>
          </cell>
          <cell r="AF197">
            <v>42.45</v>
          </cell>
          <cell r="AG197">
            <v>43.75</v>
          </cell>
          <cell r="AH197">
            <v>45.06</v>
          </cell>
          <cell r="AI197">
            <v>46.36</v>
          </cell>
          <cell r="AJ197">
            <v>47.66</v>
          </cell>
          <cell r="AK197">
            <v>48.96</v>
          </cell>
          <cell r="AL197">
            <v>50.26</v>
          </cell>
          <cell r="AM197">
            <v>51.57</v>
          </cell>
          <cell r="AN197">
            <v>52.87</v>
          </cell>
          <cell r="AO197">
            <v>54.17</v>
          </cell>
          <cell r="AP197">
            <v>55.47</v>
          </cell>
          <cell r="AQ197">
            <v>56.77</v>
          </cell>
          <cell r="AR197">
            <v>58.08</v>
          </cell>
          <cell r="AS197">
            <v>59.38</v>
          </cell>
          <cell r="AT197">
            <v>60.68</v>
          </cell>
          <cell r="AU197">
            <v>61.98</v>
          </cell>
          <cell r="AV197">
            <v>63.28</v>
          </cell>
          <cell r="AW197">
            <v>64.59</v>
          </cell>
          <cell r="AX197">
            <v>65.89</v>
          </cell>
          <cell r="AY197">
            <v>67.19</v>
          </cell>
          <cell r="AZ197">
            <v>68.49</v>
          </cell>
          <cell r="BA197">
            <v>69.79</v>
          </cell>
          <cell r="BB197">
            <v>71.1</v>
          </cell>
          <cell r="BC197">
            <v>64.59</v>
          </cell>
          <cell r="BD197">
            <v>31</v>
          </cell>
          <cell r="BE197">
            <v>57.61</v>
          </cell>
          <cell r="BF197">
            <v>59.43</v>
          </cell>
          <cell r="BG197">
            <v>61.26</v>
          </cell>
          <cell r="BH197">
            <v>63.08</v>
          </cell>
          <cell r="BI197">
            <v>64.9</v>
          </cell>
          <cell r="BJ197">
            <v>66.72</v>
          </cell>
          <cell r="BK197">
            <v>68.55</v>
          </cell>
          <cell r="BL197">
            <v>70.37</v>
          </cell>
          <cell r="BM197">
            <v>72.19</v>
          </cell>
          <cell r="BN197">
            <v>74.02</v>
          </cell>
          <cell r="BO197">
            <v>75.84</v>
          </cell>
          <cell r="BP197">
            <v>77.66</v>
          </cell>
          <cell r="BQ197">
            <v>79.48</v>
          </cell>
          <cell r="BR197">
            <v>81.31</v>
          </cell>
          <cell r="BS197">
            <v>83.13</v>
          </cell>
          <cell r="BT197">
            <v>84.95</v>
          </cell>
          <cell r="BU197">
            <v>86.78</v>
          </cell>
          <cell r="BV197">
            <v>88.6</v>
          </cell>
          <cell r="BW197">
            <v>90.42</v>
          </cell>
          <cell r="BX197">
            <v>92.24</v>
          </cell>
          <cell r="BY197">
            <v>94.07</v>
          </cell>
          <cell r="BZ197">
            <v>95.89</v>
          </cell>
          <cell r="CA197">
            <v>97.71</v>
          </cell>
          <cell r="CB197">
            <v>99.53</v>
          </cell>
          <cell r="CC197">
            <v>90.42</v>
          </cell>
        </row>
        <row r="198">
          <cell r="AD198">
            <v>32</v>
          </cell>
          <cell r="AE198">
            <v>42.46</v>
          </cell>
          <cell r="AF198">
            <v>43.8</v>
          </cell>
          <cell r="AG198">
            <v>45.14</v>
          </cell>
          <cell r="AH198">
            <v>46.49</v>
          </cell>
          <cell r="AI198">
            <v>47.83</v>
          </cell>
          <cell r="AJ198">
            <v>49.18</v>
          </cell>
          <cell r="AK198">
            <v>50.52</v>
          </cell>
          <cell r="AL198">
            <v>51.86</v>
          </cell>
          <cell r="AM198">
            <v>53.21</v>
          </cell>
          <cell r="AN198">
            <v>54.55</v>
          </cell>
          <cell r="AO198">
            <v>55.9</v>
          </cell>
          <cell r="AP198">
            <v>57.24</v>
          </cell>
          <cell r="AQ198">
            <v>58.58</v>
          </cell>
          <cell r="AR198">
            <v>59.93</v>
          </cell>
          <cell r="AS198">
            <v>61.27</v>
          </cell>
          <cell r="AT198">
            <v>62.62</v>
          </cell>
          <cell r="AU198">
            <v>63.96</v>
          </cell>
          <cell r="AV198">
            <v>65.3</v>
          </cell>
          <cell r="AW198">
            <v>66.65</v>
          </cell>
          <cell r="AX198">
            <v>67.99</v>
          </cell>
          <cell r="AY198">
            <v>69.34</v>
          </cell>
          <cell r="AZ198">
            <v>70.68</v>
          </cell>
          <cell r="BA198">
            <v>72.02</v>
          </cell>
          <cell r="BB198">
            <v>73.37</v>
          </cell>
          <cell r="BC198">
            <v>66.65</v>
          </cell>
          <cell r="BD198">
            <v>32</v>
          </cell>
          <cell r="BE198">
            <v>59.44</v>
          </cell>
          <cell r="BF198">
            <v>61.32</v>
          </cell>
          <cell r="BG198">
            <v>63.2</v>
          </cell>
          <cell r="BH198">
            <v>65.08</v>
          </cell>
          <cell r="BI198">
            <v>66.97</v>
          </cell>
          <cell r="BJ198">
            <v>68.85</v>
          </cell>
          <cell r="BK198">
            <v>70.73</v>
          </cell>
          <cell r="BL198">
            <v>72.61</v>
          </cell>
          <cell r="BM198">
            <v>74.49</v>
          </cell>
          <cell r="BN198">
            <v>76.37</v>
          </cell>
          <cell r="BO198">
            <v>78.26</v>
          </cell>
          <cell r="BP198">
            <v>80.14</v>
          </cell>
          <cell r="BQ198">
            <v>82.02</v>
          </cell>
          <cell r="BR198">
            <v>83.9</v>
          </cell>
          <cell r="BS198">
            <v>85.78</v>
          </cell>
          <cell r="BT198">
            <v>87.66</v>
          </cell>
          <cell r="BU198">
            <v>89.54</v>
          </cell>
          <cell r="BV198">
            <v>91.43</v>
          </cell>
          <cell r="BW198">
            <v>93.31</v>
          </cell>
          <cell r="BX198">
            <v>95.19</v>
          </cell>
          <cell r="BY198">
            <v>97.07</v>
          </cell>
          <cell r="BZ198">
            <v>98.95</v>
          </cell>
          <cell r="CA198">
            <v>100.83</v>
          </cell>
          <cell r="CB198">
            <v>102.72</v>
          </cell>
          <cell r="CC198">
            <v>93.31</v>
          </cell>
        </row>
        <row r="199">
          <cell r="AD199">
            <v>33</v>
          </cell>
          <cell r="AE199">
            <v>43.76</v>
          </cell>
          <cell r="AF199">
            <v>45.15</v>
          </cell>
          <cell r="AG199">
            <v>46.53</v>
          </cell>
          <cell r="AH199">
            <v>47.92</v>
          </cell>
          <cell r="AI199">
            <v>49.31</v>
          </cell>
          <cell r="AJ199">
            <v>50.69</v>
          </cell>
          <cell r="AK199">
            <v>52.08</v>
          </cell>
          <cell r="AL199">
            <v>53.46</v>
          </cell>
          <cell r="AM199">
            <v>54.85</v>
          </cell>
          <cell r="AN199">
            <v>56.24</v>
          </cell>
          <cell r="AO199">
            <v>57.62</v>
          </cell>
          <cell r="AP199">
            <v>59.01</v>
          </cell>
          <cell r="AQ199">
            <v>60.4</v>
          </cell>
          <cell r="AR199">
            <v>61.78</v>
          </cell>
          <cell r="AS199">
            <v>63.17</v>
          </cell>
          <cell r="AT199">
            <v>64.55</v>
          </cell>
          <cell r="AU199">
            <v>65.94</v>
          </cell>
          <cell r="AV199">
            <v>67.33</v>
          </cell>
          <cell r="AW199">
            <v>68.71</v>
          </cell>
          <cell r="AX199">
            <v>70.1</v>
          </cell>
          <cell r="AY199">
            <v>71.48</v>
          </cell>
          <cell r="AZ199">
            <v>72.87</v>
          </cell>
          <cell r="BA199">
            <v>74.26</v>
          </cell>
          <cell r="BB199">
            <v>75.64</v>
          </cell>
          <cell r="BC199">
            <v>68.71</v>
          </cell>
          <cell r="BD199">
            <v>33</v>
          </cell>
          <cell r="BE199">
            <v>61.27</v>
          </cell>
          <cell r="BF199">
            <v>63.21</v>
          </cell>
          <cell r="BG199">
            <v>65.15</v>
          </cell>
          <cell r="BH199">
            <v>67.09</v>
          </cell>
          <cell r="BI199">
            <v>69.03</v>
          </cell>
          <cell r="BJ199">
            <v>70.97</v>
          </cell>
          <cell r="BK199">
            <v>72.91</v>
          </cell>
          <cell r="BL199">
            <v>74.85</v>
          </cell>
          <cell r="BM199">
            <v>76.79</v>
          </cell>
          <cell r="BN199">
            <v>78.73</v>
          </cell>
          <cell r="BO199">
            <v>80.67</v>
          </cell>
          <cell r="BP199">
            <v>82.61</v>
          </cell>
          <cell r="BQ199">
            <v>84.55</v>
          </cell>
          <cell r="BR199">
            <v>86.49</v>
          </cell>
          <cell r="BS199">
            <v>88.43</v>
          </cell>
          <cell r="BT199">
            <v>90.37</v>
          </cell>
          <cell r="BU199">
            <v>92.31</v>
          </cell>
          <cell r="BV199">
            <v>94.25</v>
          </cell>
          <cell r="BW199">
            <v>96.2</v>
          </cell>
          <cell r="BX199">
            <v>98.14</v>
          </cell>
          <cell r="BY199">
            <v>100.08</v>
          </cell>
          <cell r="BZ199">
            <v>102.02</v>
          </cell>
          <cell r="CA199">
            <v>103.96</v>
          </cell>
          <cell r="CB199">
            <v>105.9</v>
          </cell>
          <cell r="CC199">
            <v>96.19</v>
          </cell>
        </row>
        <row r="200">
          <cell r="AD200">
            <v>34</v>
          </cell>
          <cell r="AE200">
            <v>45.07</v>
          </cell>
          <cell r="AF200">
            <v>16.5</v>
          </cell>
          <cell r="AG200">
            <v>47.92</v>
          </cell>
          <cell r="AH200">
            <v>49.35</v>
          </cell>
          <cell r="AI200">
            <v>50.78</v>
          </cell>
          <cell r="AJ200">
            <v>52.21</v>
          </cell>
          <cell r="AK200">
            <v>53.64</v>
          </cell>
          <cell r="AL200">
            <v>55.06</v>
          </cell>
          <cell r="AM200">
            <v>56.49</v>
          </cell>
          <cell r="AN200">
            <v>57.92</v>
          </cell>
          <cell r="AO200">
            <v>59.35</v>
          </cell>
          <cell r="AP200">
            <v>60.78</v>
          </cell>
          <cell r="AQ200">
            <v>62.21</v>
          </cell>
          <cell r="AR200">
            <v>63.63</v>
          </cell>
          <cell r="AS200">
            <v>65.06</v>
          </cell>
          <cell r="AT200">
            <v>66.49</v>
          </cell>
          <cell r="AU200">
            <v>67.92</v>
          </cell>
          <cell r="AV200">
            <v>69.35</v>
          </cell>
          <cell r="AW200">
            <v>70.77</v>
          </cell>
          <cell r="AX200">
            <v>72.2</v>
          </cell>
          <cell r="AY200">
            <v>73.63</v>
          </cell>
          <cell r="AZ200">
            <v>75.06</v>
          </cell>
          <cell r="BA200">
            <v>76.49</v>
          </cell>
          <cell r="BB200">
            <v>77.91</v>
          </cell>
          <cell r="BC200">
            <v>70.77</v>
          </cell>
          <cell r="BD200">
            <v>34</v>
          </cell>
          <cell r="BE200">
            <v>63.1</v>
          </cell>
          <cell r="BF200">
            <v>65.1</v>
          </cell>
          <cell r="BG200">
            <v>67.09</v>
          </cell>
          <cell r="BH200">
            <v>69.09</v>
          </cell>
          <cell r="BI200">
            <v>71.09</v>
          </cell>
          <cell r="BJ200">
            <v>93.09</v>
          </cell>
          <cell r="BK200">
            <v>75.09</v>
          </cell>
          <cell r="BL200">
            <v>77.09</v>
          </cell>
          <cell r="BM200">
            <v>79.09</v>
          </cell>
          <cell r="BN200">
            <v>81.09</v>
          </cell>
          <cell r="BO200">
            <v>83.09</v>
          </cell>
          <cell r="BP200">
            <v>85.09</v>
          </cell>
          <cell r="BQ200">
            <v>87.09</v>
          </cell>
          <cell r="BR200">
            <v>89.09</v>
          </cell>
          <cell r="BS200">
            <v>91.09</v>
          </cell>
          <cell r="BT200">
            <v>93.09</v>
          </cell>
          <cell r="BU200">
            <v>95.08</v>
          </cell>
          <cell r="BV200">
            <v>97.08</v>
          </cell>
          <cell r="BW200">
            <v>99.08</v>
          </cell>
          <cell r="BX200">
            <v>101.08</v>
          </cell>
          <cell r="BY200">
            <v>103.08</v>
          </cell>
          <cell r="BZ200">
            <v>105.08</v>
          </cell>
          <cell r="CA200">
            <v>107.08</v>
          </cell>
          <cell r="CB200">
            <v>109.08</v>
          </cell>
          <cell r="CC200">
            <v>99.08</v>
          </cell>
        </row>
        <row r="201">
          <cell r="AD201">
            <v>35</v>
          </cell>
          <cell r="AE201">
            <v>46.38</v>
          </cell>
          <cell r="AF201">
            <v>47.85</v>
          </cell>
          <cell r="AG201">
            <v>49.32</v>
          </cell>
          <cell r="AH201">
            <v>50.79</v>
          </cell>
          <cell r="AI201">
            <v>52.26</v>
          </cell>
          <cell r="AJ201">
            <v>53.73</v>
          </cell>
          <cell r="AK201">
            <v>55.2</v>
          </cell>
          <cell r="AL201">
            <v>56.67</v>
          </cell>
          <cell r="AM201">
            <v>58.14</v>
          </cell>
          <cell r="AN201">
            <v>59.61</v>
          </cell>
          <cell r="AO201">
            <v>61.08</v>
          </cell>
          <cell r="AP201">
            <v>62.55</v>
          </cell>
          <cell r="AQ201">
            <v>64.02</v>
          </cell>
          <cell r="AR201">
            <v>65.49</v>
          </cell>
          <cell r="AS201">
            <v>66.96</v>
          </cell>
          <cell r="AT201">
            <v>68.43</v>
          </cell>
          <cell r="AU201">
            <v>69.9</v>
          </cell>
          <cell r="AV201">
            <v>71.37</v>
          </cell>
          <cell r="AW201">
            <v>72.84</v>
          </cell>
          <cell r="AX201">
            <v>74.31</v>
          </cell>
          <cell r="AY201">
            <v>75.78</v>
          </cell>
          <cell r="AZ201">
            <v>77.25</v>
          </cell>
          <cell r="BA201">
            <v>78.72</v>
          </cell>
          <cell r="BB201">
            <v>80.19</v>
          </cell>
          <cell r="BC201">
            <v>72.84</v>
          </cell>
          <cell r="BD201">
            <v>35</v>
          </cell>
          <cell r="BE201">
            <v>64.93</v>
          </cell>
          <cell r="BF201">
            <v>66.98</v>
          </cell>
          <cell r="BG201">
            <v>69.04</v>
          </cell>
          <cell r="BH201">
            <v>71.1</v>
          </cell>
          <cell r="BI201">
            <v>73.16</v>
          </cell>
          <cell r="BJ201">
            <v>75.22</v>
          </cell>
          <cell r="BK201">
            <v>77.27</v>
          </cell>
          <cell r="BL201">
            <v>79.33</v>
          </cell>
          <cell r="BM201">
            <v>81.39</v>
          </cell>
          <cell r="BN201">
            <v>83.45</v>
          </cell>
          <cell r="BO201">
            <v>85.51</v>
          </cell>
          <cell r="BP201">
            <v>87.56</v>
          </cell>
          <cell r="BQ201">
            <v>89.62</v>
          </cell>
          <cell r="BR201">
            <v>91.68</v>
          </cell>
          <cell r="BS201">
            <v>93.74</v>
          </cell>
          <cell r="BT201">
            <v>95.8</v>
          </cell>
          <cell r="BU201">
            <v>97.85</v>
          </cell>
          <cell r="BV201">
            <v>99.91</v>
          </cell>
          <cell r="BW201">
            <v>101.97</v>
          </cell>
          <cell r="BX201">
            <v>104.03</v>
          </cell>
          <cell r="BY201">
            <v>106.09</v>
          </cell>
          <cell r="BZ201">
            <v>108.14</v>
          </cell>
          <cell r="CA201">
            <v>110.2</v>
          </cell>
          <cell r="CB201">
            <v>112.26</v>
          </cell>
          <cell r="CC201">
            <v>101.97</v>
          </cell>
        </row>
        <row r="202">
          <cell r="AD202">
            <v>36</v>
          </cell>
          <cell r="AE202">
            <v>47.68</v>
          </cell>
          <cell r="AF202">
            <v>49.19</v>
          </cell>
          <cell r="AG202">
            <v>50.71</v>
          </cell>
          <cell r="AH202">
            <v>52.22</v>
          </cell>
          <cell r="AI202">
            <v>53.73</v>
          </cell>
          <cell r="AJ202">
            <v>55.24</v>
          </cell>
          <cell r="AK202">
            <v>56.75</v>
          </cell>
          <cell r="AL202">
            <v>58.27</v>
          </cell>
          <cell r="AM202">
            <v>59.78</v>
          </cell>
          <cell r="AN202">
            <v>61.29</v>
          </cell>
          <cell r="AO202">
            <v>62.8</v>
          </cell>
          <cell r="AP202">
            <v>64.31</v>
          </cell>
          <cell r="AQ202">
            <v>65.83</v>
          </cell>
          <cell r="AR202">
            <v>67.34</v>
          </cell>
          <cell r="AS202">
            <v>68.85</v>
          </cell>
          <cell r="AT202">
            <v>70.36</v>
          </cell>
          <cell r="AU202">
            <v>71.87</v>
          </cell>
          <cell r="AV202">
            <v>73.39</v>
          </cell>
          <cell r="AW202">
            <v>74.9</v>
          </cell>
          <cell r="AX202">
            <v>76.41</v>
          </cell>
          <cell r="AY202">
            <v>77.92</v>
          </cell>
          <cell r="AZ202">
            <v>79.43</v>
          </cell>
          <cell r="BA202">
            <v>80.95</v>
          </cell>
          <cell r="BB202">
            <v>82.46</v>
          </cell>
          <cell r="BC202">
            <v>74.9</v>
          </cell>
          <cell r="BD202">
            <v>36</v>
          </cell>
          <cell r="BE202">
            <v>66.75</v>
          </cell>
          <cell r="BF202">
            <v>68.87</v>
          </cell>
          <cell r="BG202">
            <v>70.99</v>
          </cell>
          <cell r="BH202">
            <v>73.1</v>
          </cell>
          <cell r="BI202">
            <v>75.22</v>
          </cell>
          <cell r="BJ202">
            <v>77.34</v>
          </cell>
          <cell r="BK202">
            <v>79.46</v>
          </cell>
          <cell r="BL202">
            <v>81.57</v>
          </cell>
          <cell r="BM202">
            <v>83.69</v>
          </cell>
          <cell r="BN202">
            <v>85.81</v>
          </cell>
          <cell r="BO202">
            <v>87.92</v>
          </cell>
          <cell r="BP202">
            <v>90.04</v>
          </cell>
          <cell r="BQ202">
            <v>92.16</v>
          </cell>
          <cell r="BR202">
            <v>94.27</v>
          </cell>
          <cell r="BS202">
            <v>96.39</v>
          </cell>
          <cell r="BT202">
            <v>98.51</v>
          </cell>
          <cell r="BU202">
            <v>100.62</v>
          </cell>
          <cell r="BV202">
            <v>102.74</v>
          </cell>
          <cell r="BW202">
            <v>104.86</v>
          </cell>
          <cell r="BX202">
            <v>106.97</v>
          </cell>
          <cell r="BY202">
            <v>109.09</v>
          </cell>
          <cell r="BZ202">
            <v>111.21</v>
          </cell>
          <cell r="CA202">
            <v>113.32</v>
          </cell>
          <cell r="CB202">
            <v>115.44</v>
          </cell>
          <cell r="CC202">
            <v>104.86</v>
          </cell>
        </row>
        <row r="203">
          <cell r="AD203">
            <v>37</v>
          </cell>
          <cell r="AE203">
            <v>48.99</v>
          </cell>
          <cell r="AF203">
            <v>50.54</v>
          </cell>
          <cell r="AG203">
            <v>52.1</v>
          </cell>
          <cell r="AH203">
            <v>53.65</v>
          </cell>
          <cell r="AI203">
            <v>55.2</v>
          </cell>
          <cell r="AJ203">
            <v>56.76</v>
          </cell>
          <cell r="AK203">
            <v>58.31</v>
          </cell>
          <cell r="AL203">
            <v>59.87</v>
          </cell>
          <cell r="AM203">
            <v>61.42</v>
          </cell>
          <cell r="AN203">
            <v>62.97</v>
          </cell>
          <cell r="AO203">
            <v>64.53</v>
          </cell>
          <cell r="AP203">
            <v>66.08</v>
          </cell>
          <cell r="AQ203">
            <v>67.64</v>
          </cell>
          <cell r="AR203">
            <v>69.19</v>
          </cell>
          <cell r="AS203">
            <v>70.74</v>
          </cell>
          <cell r="AT203">
            <v>72.3</v>
          </cell>
          <cell r="AU203">
            <v>73.85</v>
          </cell>
          <cell r="AV203">
            <v>75.41</v>
          </cell>
          <cell r="AW203">
            <v>76.96</v>
          </cell>
          <cell r="AX203">
            <v>78.51</v>
          </cell>
          <cell r="AY203">
            <v>80.07</v>
          </cell>
          <cell r="AZ203">
            <v>81.62</v>
          </cell>
          <cell r="BA203">
            <v>83.18</v>
          </cell>
          <cell r="BB203">
            <v>84.73</v>
          </cell>
          <cell r="BC203">
            <v>76.96</v>
          </cell>
          <cell r="BD203">
            <v>37</v>
          </cell>
          <cell r="BE203">
            <v>66.58</v>
          </cell>
          <cell r="BF203">
            <v>70.76</v>
          </cell>
          <cell r="BG203">
            <v>72.93</v>
          </cell>
          <cell r="BH203">
            <v>75.11</v>
          </cell>
          <cell r="BI203">
            <v>77.29</v>
          </cell>
          <cell r="BJ203">
            <v>79.46</v>
          </cell>
          <cell r="BK203">
            <v>81.64</v>
          </cell>
          <cell r="BL203">
            <v>83.81</v>
          </cell>
          <cell r="BM203">
            <v>85.99</v>
          </cell>
          <cell r="BN203">
            <v>88.16</v>
          </cell>
          <cell r="BO203">
            <v>90.34</v>
          </cell>
          <cell r="BP203">
            <v>92.52</v>
          </cell>
          <cell r="BQ203">
            <v>94.69</v>
          </cell>
          <cell r="BR203">
            <v>96.87</v>
          </cell>
          <cell r="BS203">
            <v>99.04</v>
          </cell>
          <cell r="BT203">
            <v>101.22</v>
          </cell>
          <cell r="BU203">
            <v>103.39</v>
          </cell>
          <cell r="BV203">
            <v>105.57</v>
          </cell>
          <cell r="BW203">
            <v>107.74</v>
          </cell>
          <cell r="BX203">
            <v>109.92</v>
          </cell>
          <cell r="BY203">
            <v>112.1</v>
          </cell>
          <cell r="BZ203">
            <v>114.27</v>
          </cell>
          <cell r="CA203">
            <v>116.45</v>
          </cell>
          <cell r="CB203">
            <v>118.62</v>
          </cell>
          <cell r="CC203">
            <v>107.74</v>
          </cell>
        </row>
        <row r="204">
          <cell r="P204" t="str">
            <v>ป้ายมาตรฐานในงานก่อสร้าง ชุดที่ 1</v>
          </cell>
          <cell r="Q204">
            <v>92000</v>
          </cell>
          <cell r="R204">
            <v>28</v>
          </cell>
          <cell r="S204">
            <v>63</v>
          </cell>
          <cell r="T204">
            <v>8</v>
          </cell>
          <cell r="U204">
            <v>0</v>
          </cell>
          <cell r="V204">
            <v>25</v>
          </cell>
          <cell r="W204">
            <v>50</v>
          </cell>
          <cell r="X204">
            <v>0</v>
          </cell>
          <cell r="Y204">
            <v>4</v>
          </cell>
          <cell r="Z204">
            <v>2</v>
          </cell>
          <cell r="AA204">
            <v>40</v>
          </cell>
          <cell r="AD204">
            <v>38</v>
          </cell>
          <cell r="AE204">
            <v>50.29</v>
          </cell>
          <cell r="AF204">
            <v>51.89</v>
          </cell>
          <cell r="AG204">
            <v>53.49</v>
          </cell>
          <cell r="AH204">
            <v>55.08</v>
          </cell>
          <cell r="AI204">
            <v>56.68</v>
          </cell>
          <cell r="AJ204">
            <v>58.27</v>
          </cell>
          <cell r="AK204">
            <v>59.87</v>
          </cell>
          <cell r="AL204">
            <v>61.47</v>
          </cell>
          <cell r="AM204">
            <v>63.06</v>
          </cell>
          <cell r="AN204">
            <v>64.66</v>
          </cell>
          <cell r="AO204">
            <v>66.26</v>
          </cell>
          <cell r="AP204">
            <v>67.85</v>
          </cell>
          <cell r="AQ204">
            <v>69.45</v>
          </cell>
          <cell r="AR204">
            <v>71.04</v>
          </cell>
          <cell r="AS204">
            <v>72.64</v>
          </cell>
          <cell r="AT204">
            <v>74.24</v>
          </cell>
          <cell r="AU204">
            <v>75.83</v>
          </cell>
          <cell r="AV204">
            <v>77.43</v>
          </cell>
          <cell r="AW204">
            <v>79.02</v>
          </cell>
          <cell r="AX204">
            <v>80.62</v>
          </cell>
          <cell r="AY204">
            <v>82.22</v>
          </cell>
          <cell r="AZ204">
            <v>83.81</v>
          </cell>
          <cell r="BA204">
            <v>85.41</v>
          </cell>
          <cell r="BB204">
            <v>87</v>
          </cell>
          <cell r="BC204">
            <v>79.02</v>
          </cell>
          <cell r="BD204">
            <v>38</v>
          </cell>
          <cell r="BE204">
            <v>70.41</v>
          </cell>
          <cell r="BF204">
            <v>72.65</v>
          </cell>
          <cell r="BG204">
            <v>74.88</v>
          </cell>
          <cell r="BH204">
            <v>77.12</v>
          </cell>
          <cell r="BI204">
            <v>79.35</v>
          </cell>
          <cell r="BJ204">
            <v>81.58</v>
          </cell>
          <cell r="BK204">
            <v>83.82</v>
          </cell>
          <cell r="BL204">
            <v>86.05</v>
          </cell>
          <cell r="BM204">
            <v>88.29</v>
          </cell>
          <cell r="BN204">
            <v>90.52</v>
          </cell>
          <cell r="BO204">
            <v>92.76</v>
          </cell>
          <cell r="BP204">
            <v>94.99</v>
          </cell>
          <cell r="BQ204">
            <v>97.23</v>
          </cell>
          <cell r="BR204">
            <v>99.46</v>
          </cell>
          <cell r="BS204">
            <v>101.69</v>
          </cell>
          <cell r="BT204">
            <v>103.93</v>
          </cell>
          <cell r="BU204">
            <v>106.16</v>
          </cell>
          <cell r="BV204">
            <v>108.4</v>
          </cell>
          <cell r="BW204">
            <v>110.63</v>
          </cell>
          <cell r="BX204">
            <v>112.87</v>
          </cell>
          <cell r="BY204">
            <v>115.1</v>
          </cell>
          <cell r="BZ204">
            <v>117.34</v>
          </cell>
          <cell r="CA204">
            <v>119.57</v>
          </cell>
          <cell r="CB204">
            <v>121.8</v>
          </cell>
          <cell r="CC204">
            <v>110.63</v>
          </cell>
        </row>
        <row r="205">
          <cell r="P205" t="str">
            <v>ป้ายมาตรฐานในงานก่อสร้าง ชุดที่ 2</v>
          </cell>
          <cell r="Q205">
            <v>92300</v>
          </cell>
          <cell r="R205">
            <v>28</v>
          </cell>
          <cell r="S205">
            <v>66</v>
          </cell>
          <cell r="T205">
            <v>8</v>
          </cell>
          <cell r="U205">
            <v>0</v>
          </cell>
          <cell r="V205">
            <v>75</v>
          </cell>
          <cell r="W205">
            <v>0</v>
          </cell>
          <cell r="X205">
            <v>0</v>
          </cell>
          <cell r="Y205">
            <v>0</v>
          </cell>
          <cell r="Z205">
            <v>2</v>
          </cell>
          <cell r="AA205">
            <v>60</v>
          </cell>
          <cell r="AD205">
            <v>39</v>
          </cell>
          <cell r="AE205">
            <v>51.6</v>
          </cell>
          <cell r="AF205">
            <v>53.24</v>
          </cell>
          <cell r="AG205">
            <v>54.88</v>
          </cell>
          <cell r="AH205">
            <v>56.51</v>
          </cell>
          <cell r="AI205">
            <v>58.15</v>
          </cell>
          <cell r="AJ205">
            <v>59.79</v>
          </cell>
          <cell r="AK205">
            <v>61.43</v>
          </cell>
          <cell r="AL205">
            <v>63.07</v>
          </cell>
          <cell r="AM205">
            <v>64.71</v>
          </cell>
          <cell r="AN205">
            <v>66.34</v>
          </cell>
          <cell r="AO205">
            <v>67.98</v>
          </cell>
          <cell r="AP205">
            <v>69.62</v>
          </cell>
          <cell r="AQ205">
            <v>71.26</v>
          </cell>
          <cell r="AR205">
            <v>72.9</v>
          </cell>
          <cell r="AS205">
            <v>74.53</v>
          </cell>
          <cell r="AT205">
            <v>76.17</v>
          </cell>
          <cell r="AU205">
            <v>77.81</v>
          </cell>
          <cell r="AV205">
            <v>79.45</v>
          </cell>
          <cell r="AW205">
            <v>81.09</v>
          </cell>
          <cell r="AX205">
            <v>82.72</v>
          </cell>
          <cell r="AY205">
            <v>84.36</v>
          </cell>
          <cell r="AZ205">
            <v>86</v>
          </cell>
          <cell r="BA205">
            <v>87.64</v>
          </cell>
          <cell r="BB205">
            <v>89.28</v>
          </cell>
          <cell r="BC205">
            <v>81.08</v>
          </cell>
          <cell r="BD205">
            <v>39</v>
          </cell>
          <cell r="BE205">
            <v>72.24</v>
          </cell>
          <cell r="BF205">
            <v>74.53</v>
          </cell>
          <cell r="BG205">
            <v>75.83</v>
          </cell>
          <cell r="BH205">
            <v>79.12</v>
          </cell>
          <cell r="BI205">
            <v>81.41</v>
          </cell>
          <cell r="BJ205">
            <v>83.71</v>
          </cell>
          <cell r="BK205">
            <v>86</v>
          </cell>
          <cell r="BL205">
            <v>88.29</v>
          </cell>
          <cell r="BM205">
            <v>90.59</v>
          </cell>
          <cell r="BN205">
            <v>92.88</v>
          </cell>
          <cell r="BO205">
            <v>95.17</v>
          </cell>
          <cell r="BP205">
            <v>97.47</v>
          </cell>
          <cell r="BQ205">
            <v>99.76</v>
          </cell>
          <cell r="BR205">
            <v>102.05</v>
          </cell>
          <cell r="BS205">
            <v>104.35</v>
          </cell>
          <cell r="BT205">
            <v>106.64</v>
          </cell>
          <cell r="BU205">
            <v>108.93</v>
          </cell>
          <cell r="BV205">
            <v>111.23</v>
          </cell>
          <cell r="BW205">
            <v>113.52</v>
          </cell>
          <cell r="BX205">
            <v>115.81</v>
          </cell>
          <cell r="BY205">
            <v>118.11</v>
          </cell>
          <cell r="BZ205">
            <v>120.4</v>
          </cell>
          <cell r="CA205">
            <v>122.69</v>
          </cell>
          <cell r="CB205">
            <v>124.99</v>
          </cell>
          <cell r="CC205">
            <v>113.52</v>
          </cell>
        </row>
        <row r="206">
          <cell r="P206" t="str">
            <v>ป้ายมาตรฐานในงานก่อสร้าง ชุดที่ 3</v>
          </cell>
          <cell r="Q206">
            <v>31200</v>
          </cell>
          <cell r="R206">
            <v>11</v>
          </cell>
          <cell r="S206">
            <v>33</v>
          </cell>
          <cell r="T206">
            <v>0</v>
          </cell>
          <cell r="U206">
            <v>4</v>
          </cell>
          <cell r="V206">
            <v>20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D206">
            <v>40</v>
          </cell>
          <cell r="AE206">
            <v>52.91</v>
          </cell>
          <cell r="AF206">
            <v>54.59</v>
          </cell>
          <cell r="AG206">
            <v>56.27</v>
          </cell>
          <cell r="AH206">
            <v>57.95</v>
          </cell>
          <cell r="AI206">
            <v>59.63</v>
          </cell>
          <cell r="AJ206">
            <v>61.31</v>
          </cell>
          <cell r="AK206">
            <v>62.99</v>
          </cell>
          <cell r="AL206">
            <v>64.67</v>
          </cell>
          <cell r="AM206">
            <v>66.35</v>
          </cell>
          <cell r="AN206">
            <v>68.03</v>
          </cell>
          <cell r="AO206">
            <v>69.71</v>
          </cell>
          <cell r="AP206">
            <v>71.39</v>
          </cell>
          <cell r="AQ206">
            <v>73.07</v>
          </cell>
          <cell r="AR206">
            <v>74.75</v>
          </cell>
          <cell r="AS206">
            <v>76.43</v>
          </cell>
          <cell r="AT206">
            <v>78.11</v>
          </cell>
          <cell r="AU206">
            <v>79.79</v>
          </cell>
          <cell r="AV206">
            <v>81.47</v>
          </cell>
          <cell r="AW206">
            <v>83.15</v>
          </cell>
          <cell r="AX206">
            <v>84.83</v>
          </cell>
          <cell r="AY206">
            <v>86.51</v>
          </cell>
          <cell r="AZ206">
            <v>88.19</v>
          </cell>
          <cell r="BA206">
            <v>89.87</v>
          </cell>
          <cell r="BB206">
            <v>91.55</v>
          </cell>
          <cell r="BC206">
            <v>83.15</v>
          </cell>
          <cell r="BD206">
            <v>40</v>
          </cell>
          <cell r="BE206">
            <v>74.07</v>
          </cell>
          <cell r="BF206">
            <v>76.42</v>
          </cell>
          <cell r="BG206">
            <v>78.77</v>
          </cell>
          <cell r="BH206">
            <v>81.13</v>
          </cell>
          <cell r="BI206">
            <v>83.48</v>
          </cell>
          <cell r="BJ206">
            <v>85.83</v>
          </cell>
          <cell r="BK206">
            <v>88.18</v>
          </cell>
          <cell r="BL206">
            <v>90.53</v>
          </cell>
          <cell r="BM206">
            <v>92.89</v>
          </cell>
          <cell r="BN206">
            <v>95.24</v>
          </cell>
          <cell r="BO206">
            <v>97.59</v>
          </cell>
          <cell r="BP206">
            <v>99.94</v>
          </cell>
          <cell r="BQ206">
            <v>102.29</v>
          </cell>
          <cell r="BR206">
            <v>104.65</v>
          </cell>
          <cell r="BS206">
            <v>107</v>
          </cell>
          <cell r="BT206">
            <v>109.35</v>
          </cell>
          <cell r="BU206">
            <v>111.7</v>
          </cell>
          <cell r="BV206">
            <v>114.05</v>
          </cell>
          <cell r="BW206">
            <v>116.41</v>
          </cell>
          <cell r="BX206">
            <v>118.76</v>
          </cell>
          <cell r="BY206">
            <v>121.11</v>
          </cell>
          <cell r="BZ206">
            <v>123.46</v>
          </cell>
          <cell r="CA206">
            <v>125.81</v>
          </cell>
          <cell r="CB206">
            <v>128.17</v>
          </cell>
          <cell r="CC206">
            <v>116.41</v>
          </cell>
        </row>
        <row r="207">
          <cell r="P207" t="str">
            <v>ป้ายมาตรฐานในงานก่อสร้าง ชุดที่ 4</v>
          </cell>
          <cell r="Q207">
            <v>51500</v>
          </cell>
          <cell r="R207">
            <v>15</v>
          </cell>
          <cell r="S207">
            <v>50</v>
          </cell>
          <cell r="T207">
            <v>0</v>
          </cell>
          <cell r="U207">
            <v>8</v>
          </cell>
          <cell r="V207">
            <v>0</v>
          </cell>
          <cell r="W207">
            <v>20</v>
          </cell>
          <cell r="X207">
            <v>0</v>
          </cell>
          <cell r="Y207">
            <v>4</v>
          </cell>
          <cell r="Z207">
            <v>2</v>
          </cell>
          <cell r="AA207">
            <v>0</v>
          </cell>
          <cell r="AD207">
            <v>41</v>
          </cell>
          <cell r="AE207">
            <v>54.21</v>
          </cell>
          <cell r="AF207">
            <v>55.94</v>
          </cell>
          <cell r="AG207">
            <v>57.66</v>
          </cell>
          <cell r="AH207">
            <v>59.38</v>
          </cell>
          <cell r="AI207">
            <v>61.1</v>
          </cell>
          <cell r="AJ207">
            <v>62.82</v>
          </cell>
          <cell r="AK207">
            <v>64.55</v>
          </cell>
          <cell r="AL207">
            <v>66.27</v>
          </cell>
          <cell r="AM207">
            <v>67.99</v>
          </cell>
          <cell r="AN207">
            <v>69.71</v>
          </cell>
          <cell r="AO207">
            <v>71.43</v>
          </cell>
          <cell r="AP207">
            <v>73.16</v>
          </cell>
          <cell r="AQ207">
            <v>74.88</v>
          </cell>
          <cell r="AR207">
            <v>76.6</v>
          </cell>
          <cell r="AS207">
            <v>78.32</v>
          </cell>
          <cell r="AT207">
            <v>80.04</v>
          </cell>
          <cell r="AU207">
            <v>81.77</v>
          </cell>
          <cell r="AV207">
            <v>83.49</v>
          </cell>
          <cell r="AW207">
            <v>85.21</v>
          </cell>
          <cell r="AX207">
            <v>86.93</v>
          </cell>
          <cell r="AY207">
            <v>88.65</v>
          </cell>
          <cell r="AZ207">
            <v>90.38</v>
          </cell>
          <cell r="BA207">
            <v>92.1</v>
          </cell>
          <cell r="BB207">
            <v>93.82</v>
          </cell>
          <cell r="BC207">
            <v>85.21</v>
          </cell>
          <cell r="BD207">
            <v>41</v>
          </cell>
          <cell r="BE207">
            <v>75.9</v>
          </cell>
          <cell r="BF207">
            <v>78.31</v>
          </cell>
          <cell r="BG207">
            <v>80.72</v>
          </cell>
          <cell r="BH207">
            <v>83.13</v>
          </cell>
          <cell r="BI207">
            <v>85.54</v>
          </cell>
          <cell r="BJ207">
            <v>87.95</v>
          </cell>
          <cell r="BK207">
            <v>90.36</v>
          </cell>
          <cell r="BL207">
            <v>92.77</v>
          </cell>
          <cell r="BM207">
            <v>95.19</v>
          </cell>
          <cell r="BN207">
            <v>97.6</v>
          </cell>
          <cell r="BO207">
            <v>100.01</v>
          </cell>
          <cell r="BP207">
            <v>102.42</v>
          </cell>
          <cell r="BQ207">
            <v>104.83</v>
          </cell>
          <cell r="BR207">
            <v>107.24</v>
          </cell>
          <cell r="BS207">
            <v>109.65</v>
          </cell>
          <cell r="BT207">
            <v>112.06</v>
          </cell>
          <cell r="BU207">
            <v>114.47</v>
          </cell>
          <cell r="BV207">
            <v>116.88</v>
          </cell>
          <cell r="BW207">
            <v>119.29</v>
          </cell>
          <cell r="BX207">
            <v>121.7</v>
          </cell>
          <cell r="BY207">
            <v>124.12</v>
          </cell>
          <cell r="BZ207">
            <v>126.53</v>
          </cell>
          <cell r="CA207">
            <v>128.94</v>
          </cell>
          <cell r="CB207">
            <v>131.35</v>
          </cell>
          <cell r="CC207">
            <v>119.29</v>
          </cell>
        </row>
        <row r="208">
          <cell r="P208" t="str">
            <v>ป้ายมาตรฐานในงานก่อสร้าง ชุดที่ 5</v>
          </cell>
          <cell r="Q208">
            <v>54200</v>
          </cell>
          <cell r="R208">
            <v>15</v>
          </cell>
          <cell r="S208">
            <v>47</v>
          </cell>
          <cell r="T208">
            <v>0</v>
          </cell>
          <cell r="U208">
            <v>8</v>
          </cell>
          <cell r="V208">
            <v>0</v>
          </cell>
          <cell r="W208">
            <v>50</v>
          </cell>
          <cell r="X208">
            <v>0</v>
          </cell>
          <cell r="Y208">
            <v>4</v>
          </cell>
          <cell r="Z208">
            <v>2</v>
          </cell>
          <cell r="AA208">
            <v>0</v>
          </cell>
          <cell r="AD208">
            <v>42</v>
          </cell>
          <cell r="AE208">
            <v>55.52</v>
          </cell>
          <cell r="AF208">
            <v>57.28</v>
          </cell>
          <cell r="AG208">
            <v>59.05</v>
          </cell>
          <cell r="AH208">
            <v>60.81</v>
          </cell>
          <cell r="AI208">
            <v>62.58</v>
          </cell>
          <cell r="AJ208">
            <v>64.34</v>
          </cell>
          <cell r="AK208">
            <v>66.1</v>
          </cell>
          <cell r="AL208">
            <v>67.87</v>
          </cell>
          <cell r="AM208">
            <v>69.63</v>
          </cell>
          <cell r="AN208">
            <v>71.4</v>
          </cell>
          <cell r="AO208">
            <v>73.16</v>
          </cell>
          <cell r="AP208">
            <v>74.92</v>
          </cell>
          <cell r="AQ208">
            <v>76.69</v>
          </cell>
          <cell r="AR208">
            <v>78.45</v>
          </cell>
          <cell r="AS208">
            <v>80.22</v>
          </cell>
          <cell r="AT208">
            <v>81.98</v>
          </cell>
          <cell r="AU208">
            <v>83.74</v>
          </cell>
          <cell r="AV208">
            <v>85.51</v>
          </cell>
          <cell r="AW208">
            <v>87.27</v>
          </cell>
          <cell r="AX208">
            <v>89.04</v>
          </cell>
          <cell r="AY208">
            <v>90.8</v>
          </cell>
          <cell r="AZ208">
            <v>92.56</v>
          </cell>
          <cell r="BA208">
            <v>94.33</v>
          </cell>
          <cell r="BB208">
            <v>96.09</v>
          </cell>
          <cell r="BC208">
            <v>87.27</v>
          </cell>
          <cell r="BD208">
            <v>42</v>
          </cell>
          <cell r="BE208">
            <v>77.73</v>
          </cell>
          <cell r="BF208">
            <v>80.2</v>
          </cell>
          <cell r="BG208">
            <v>82.67</v>
          </cell>
          <cell r="BH208">
            <v>85.14</v>
          </cell>
          <cell r="BI208">
            <v>87.61</v>
          </cell>
          <cell r="BJ208">
            <v>90.08</v>
          </cell>
          <cell r="BK208">
            <v>92.55</v>
          </cell>
          <cell r="BL208">
            <v>95.02</v>
          </cell>
          <cell r="BM208">
            <v>97.49</v>
          </cell>
          <cell r="BN208">
            <v>99.96</v>
          </cell>
          <cell r="BO208">
            <v>102.42</v>
          </cell>
          <cell r="BP208">
            <v>104.89</v>
          </cell>
          <cell r="BQ208">
            <v>107.36</v>
          </cell>
          <cell r="BR208">
            <v>109.83</v>
          </cell>
          <cell r="BS208">
            <v>112.3</v>
          </cell>
          <cell r="BT208">
            <v>114.77</v>
          </cell>
          <cell r="BU208">
            <v>117.24</v>
          </cell>
          <cell r="BV208">
            <v>119.71</v>
          </cell>
          <cell r="BW208">
            <v>122.18</v>
          </cell>
          <cell r="BX208">
            <v>124.65</v>
          </cell>
          <cell r="BY208">
            <v>127.12</v>
          </cell>
          <cell r="BZ208">
            <v>129.59</v>
          </cell>
          <cell r="CA208">
            <v>132.06</v>
          </cell>
          <cell r="CB208">
            <v>134.53</v>
          </cell>
          <cell r="CC208">
            <v>122.18</v>
          </cell>
        </row>
        <row r="209">
          <cell r="P209" t="str">
            <v>ป้ายมาตรฐานในงานก่อสร้าง ชุดที่ 6</v>
          </cell>
          <cell r="Q209">
            <v>53050</v>
          </cell>
          <cell r="R209">
            <v>16</v>
          </cell>
          <cell r="S209">
            <v>50</v>
          </cell>
          <cell r="T209">
            <v>0</v>
          </cell>
          <cell r="U209">
            <v>5</v>
          </cell>
          <cell r="V209">
            <v>20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60</v>
          </cell>
          <cell r="AD209">
            <v>43</v>
          </cell>
          <cell r="AE209">
            <v>56.83</v>
          </cell>
          <cell r="AF209">
            <v>58.63</v>
          </cell>
          <cell r="AG209">
            <v>60.44</v>
          </cell>
          <cell r="AH209">
            <v>62.24</v>
          </cell>
          <cell r="AI209">
            <v>64.05</v>
          </cell>
          <cell r="AJ209">
            <v>65.86</v>
          </cell>
          <cell r="AK209">
            <v>67.66</v>
          </cell>
          <cell r="AL209">
            <v>69.47</v>
          </cell>
          <cell r="AM209">
            <v>71.28</v>
          </cell>
          <cell r="AN209">
            <v>73.08</v>
          </cell>
          <cell r="AO209">
            <v>74.89</v>
          </cell>
          <cell r="AP209">
            <v>76.69</v>
          </cell>
          <cell r="AQ209">
            <v>78.5</v>
          </cell>
          <cell r="AR209">
            <v>80.31</v>
          </cell>
          <cell r="AS209">
            <v>82.11</v>
          </cell>
          <cell r="AT209">
            <v>83.92</v>
          </cell>
          <cell r="AU209">
            <v>85.72</v>
          </cell>
          <cell r="AV209">
            <v>87.53</v>
          </cell>
          <cell r="AW209">
            <v>89.34</v>
          </cell>
          <cell r="AX209">
            <v>91.14</v>
          </cell>
          <cell r="AY209">
            <v>92.95</v>
          </cell>
          <cell r="AZ209">
            <v>94.75</v>
          </cell>
          <cell r="BA209">
            <v>96.56</v>
          </cell>
          <cell r="BB209">
            <v>98.37</v>
          </cell>
          <cell r="BC209">
            <v>89.33</v>
          </cell>
          <cell r="BD209">
            <v>43</v>
          </cell>
          <cell r="BE209">
            <v>79.56</v>
          </cell>
          <cell r="BF209">
            <v>82.09</v>
          </cell>
          <cell r="BG209">
            <v>84.61</v>
          </cell>
          <cell r="BH209">
            <v>87.14</v>
          </cell>
          <cell r="BI209">
            <v>89.67</v>
          </cell>
          <cell r="BJ209">
            <v>92.2</v>
          </cell>
          <cell r="BK209">
            <v>94.73</v>
          </cell>
          <cell r="BL209">
            <v>97.26</v>
          </cell>
          <cell r="BM209">
            <v>99.78</v>
          </cell>
          <cell r="BN209">
            <v>102.31</v>
          </cell>
          <cell r="BO209">
            <v>104.84</v>
          </cell>
          <cell r="BP209">
            <v>107.37</v>
          </cell>
          <cell r="BQ209">
            <v>109.9</v>
          </cell>
          <cell r="BR209">
            <v>112.43</v>
          </cell>
          <cell r="BS209">
            <v>114.96</v>
          </cell>
          <cell r="BT209">
            <v>117.48</v>
          </cell>
          <cell r="BU209">
            <v>120.01</v>
          </cell>
          <cell r="BV209">
            <v>122.54</v>
          </cell>
          <cell r="BW209">
            <v>125.07</v>
          </cell>
          <cell r="BX209">
            <v>127.6</v>
          </cell>
          <cell r="BY209">
            <v>130.13</v>
          </cell>
          <cell r="BZ209">
            <v>132.65</v>
          </cell>
          <cell r="CA209">
            <v>135.18</v>
          </cell>
          <cell r="CB209">
            <v>137.71</v>
          </cell>
          <cell r="CC209">
            <v>125.07</v>
          </cell>
        </row>
        <row r="210">
          <cell r="P210" t="str">
            <v>ป้ายมาตรฐานในงานก่อสร้าง ชุดที่ 7</v>
          </cell>
          <cell r="Q210">
            <v>73300</v>
          </cell>
          <cell r="R210">
            <v>20</v>
          </cell>
          <cell r="S210">
            <v>42</v>
          </cell>
          <cell r="T210">
            <v>0</v>
          </cell>
          <cell r="U210">
            <v>10</v>
          </cell>
          <cell r="V210">
            <v>30</v>
          </cell>
          <cell r="W210">
            <v>0</v>
          </cell>
          <cell r="X210">
            <v>0</v>
          </cell>
          <cell r="Y210">
            <v>0</v>
          </cell>
          <cell r="Z210">
            <v>2</v>
          </cell>
          <cell r="AA210">
            <v>90</v>
          </cell>
          <cell r="AD210">
            <v>44</v>
          </cell>
          <cell r="AE210">
            <v>58.13</v>
          </cell>
          <cell r="AF210">
            <v>59.98</v>
          </cell>
          <cell r="AG210">
            <v>61.83</v>
          </cell>
          <cell r="AH210">
            <v>63.68</v>
          </cell>
          <cell r="AI210">
            <v>65.52</v>
          </cell>
          <cell r="AJ210">
            <v>67.37</v>
          </cell>
          <cell r="AK210">
            <v>69.22</v>
          </cell>
          <cell r="AL210">
            <v>71.07</v>
          </cell>
          <cell r="AM210">
            <v>72.92</v>
          </cell>
          <cell r="AN210">
            <v>74.77</v>
          </cell>
          <cell r="AO210">
            <v>76.61</v>
          </cell>
          <cell r="AP210">
            <v>78.46</v>
          </cell>
          <cell r="AQ210">
            <v>80.31</v>
          </cell>
          <cell r="AR210">
            <v>82.16</v>
          </cell>
          <cell r="AS210">
            <v>84.01</v>
          </cell>
          <cell r="AT210">
            <v>85.85</v>
          </cell>
          <cell r="AU210">
            <v>87.7</v>
          </cell>
          <cell r="AV210">
            <v>89.55</v>
          </cell>
          <cell r="AW210">
            <v>91.4</v>
          </cell>
          <cell r="AX210">
            <v>93.25</v>
          </cell>
          <cell r="AY210">
            <v>95.09</v>
          </cell>
          <cell r="AZ210">
            <v>96.94</v>
          </cell>
          <cell r="BA210">
            <v>98.79</v>
          </cell>
          <cell r="BB210">
            <v>100.64</v>
          </cell>
          <cell r="BC210">
            <v>91.4</v>
          </cell>
          <cell r="BD210">
            <v>44</v>
          </cell>
          <cell r="BE210">
            <v>81.39</v>
          </cell>
          <cell r="BF210">
            <v>83.97</v>
          </cell>
          <cell r="BG210">
            <v>86.56</v>
          </cell>
          <cell r="BH210">
            <v>89.15</v>
          </cell>
          <cell r="BI210">
            <v>91.73</v>
          </cell>
          <cell r="BJ210">
            <v>94.32</v>
          </cell>
          <cell r="BK210">
            <v>96.91</v>
          </cell>
          <cell r="BL210">
            <v>99.5</v>
          </cell>
          <cell r="BM210">
            <v>102.08</v>
          </cell>
          <cell r="BN210">
            <v>104.67</v>
          </cell>
          <cell r="BO210">
            <v>107.26</v>
          </cell>
          <cell r="BP210">
            <v>109.85</v>
          </cell>
          <cell r="BQ210">
            <v>112.43</v>
          </cell>
          <cell r="BR210">
            <v>115.02</v>
          </cell>
          <cell r="BS210">
            <v>117.61</v>
          </cell>
          <cell r="BT210">
            <v>120.19</v>
          </cell>
          <cell r="BU210">
            <v>122.78</v>
          </cell>
          <cell r="BV210">
            <v>125.37</v>
          </cell>
          <cell r="BW210">
            <v>127.96</v>
          </cell>
          <cell r="BX210">
            <v>130.54</v>
          </cell>
          <cell r="BY210">
            <v>133.13</v>
          </cell>
          <cell r="BZ210">
            <v>135.72</v>
          </cell>
          <cell r="CA210">
            <v>138.31</v>
          </cell>
          <cell r="CB210">
            <v>140.89</v>
          </cell>
          <cell r="CC210">
            <v>127.96</v>
          </cell>
        </row>
        <row r="211">
          <cell r="P211" t="str">
            <v>ป้ายมาตรฐานในงานก่อสร้าง ชุดที่ 8</v>
          </cell>
          <cell r="Q211">
            <v>58450</v>
          </cell>
          <cell r="R211">
            <v>18</v>
          </cell>
          <cell r="S211">
            <v>55</v>
          </cell>
          <cell r="T211">
            <v>1</v>
          </cell>
          <cell r="U211">
            <v>5</v>
          </cell>
          <cell r="V211">
            <v>30</v>
          </cell>
          <cell r="W211">
            <v>0</v>
          </cell>
          <cell r="X211">
            <v>0</v>
          </cell>
          <cell r="Y211">
            <v>0</v>
          </cell>
          <cell r="Z211">
            <v>2</v>
          </cell>
          <cell r="AA211">
            <v>30</v>
          </cell>
          <cell r="AD211">
            <v>45</v>
          </cell>
          <cell r="AE211">
            <v>59.44</v>
          </cell>
          <cell r="AF211">
            <v>61.33</v>
          </cell>
          <cell r="AG211">
            <v>63.22</v>
          </cell>
          <cell r="AH211">
            <v>65.11</v>
          </cell>
          <cell r="AI211">
            <v>67</v>
          </cell>
          <cell r="AJ211">
            <v>68.89</v>
          </cell>
          <cell r="AK211">
            <v>70.78</v>
          </cell>
          <cell r="AL211">
            <v>72.67</v>
          </cell>
          <cell r="AM211">
            <v>74.56</v>
          </cell>
          <cell r="AN211">
            <v>76.45</v>
          </cell>
          <cell r="AO211">
            <v>78.34</v>
          </cell>
          <cell r="AP211">
            <v>80.23</v>
          </cell>
          <cell r="AQ211">
            <v>82.12</v>
          </cell>
          <cell r="AR211">
            <v>84.01</v>
          </cell>
          <cell r="AS211">
            <v>85.9</v>
          </cell>
          <cell r="AT211">
            <v>87.79</v>
          </cell>
          <cell r="AU211">
            <v>89.68</v>
          </cell>
          <cell r="AV211">
            <v>91.57</v>
          </cell>
          <cell r="AW211">
            <v>93.46</v>
          </cell>
          <cell r="AX211">
            <v>95.35</v>
          </cell>
          <cell r="AY211">
            <v>97.24</v>
          </cell>
          <cell r="AZ211">
            <v>99.13</v>
          </cell>
          <cell r="BA211">
            <v>101.02</v>
          </cell>
          <cell r="BB211">
            <v>102.91</v>
          </cell>
          <cell r="BC211">
            <v>93.46</v>
          </cell>
          <cell r="BD211">
            <v>45</v>
          </cell>
          <cell r="BE211">
            <v>83.21</v>
          </cell>
          <cell r="BF211">
            <v>85.86</v>
          </cell>
          <cell r="BG211">
            <v>88.51</v>
          </cell>
          <cell r="BH211">
            <v>91.15</v>
          </cell>
          <cell r="BI211">
            <v>93.8</v>
          </cell>
          <cell r="BJ211">
            <v>96.44</v>
          </cell>
          <cell r="BK211">
            <v>99.09</v>
          </cell>
          <cell r="BL211">
            <v>101.74</v>
          </cell>
          <cell r="BM211">
            <v>104.38</v>
          </cell>
          <cell r="BN211">
            <v>107.03</v>
          </cell>
          <cell r="BO211">
            <v>109.68</v>
          </cell>
          <cell r="BP211">
            <v>112.32</v>
          </cell>
          <cell r="BQ211">
            <v>114.97</v>
          </cell>
          <cell r="BR211">
            <v>117.61</v>
          </cell>
          <cell r="BS211">
            <v>120.26</v>
          </cell>
          <cell r="BT211">
            <v>122.91</v>
          </cell>
          <cell r="BU211">
            <v>125.55</v>
          </cell>
          <cell r="BV211">
            <v>128.2</v>
          </cell>
          <cell r="BW211">
            <v>130.84</v>
          </cell>
          <cell r="BX211">
            <v>133.49</v>
          </cell>
          <cell r="BY211">
            <v>136.14</v>
          </cell>
          <cell r="BZ211">
            <v>138.78</v>
          </cell>
          <cell r="CA211">
            <v>141.43</v>
          </cell>
          <cell r="CB211">
            <v>144.07</v>
          </cell>
          <cell r="CC211">
            <v>130.84</v>
          </cell>
        </row>
        <row r="212">
          <cell r="P212" t="str">
            <v>ป้ายมาตรฐานในงานก่อสร้าง ชุดที่ 9</v>
          </cell>
          <cell r="Q212">
            <v>275450</v>
          </cell>
          <cell r="R212">
            <v>32</v>
          </cell>
          <cell r="S212">
            <v>47</v>
          </cell>
          <cell r="T212">
            <v>0</v>
          </cell>
          <cell r="U212">
            <v>15</v>
          </cell>
          <cell r="V212">
            <v>60</v>
          </cell>
          <cell r="W212">
            <v>0</v>
          </cell>
          <cell r="X212">
            <v>500</v>
          </cell>
          <cell r="Y212">
            <v>0</v>
          </cell>
          <cell r="Z212">
            <v>2</v>
          </cell>
          <cell r="AA212">
            <v>255</v>
          </cell>
          <cell r="AD212">
            <v>46</v>
          </cell>
          <cell r="AE212">
            <v>60.75</v>
          </cell>
          <cell r="AF212">
            <v>62.68</v>
          </cell>
          <cell r="AG212">
            <v>64.61</v>
          </cell>
          <cell r="AH212">
            <v>66.54</v>
          </cell>
          <cell r="AI212">
            <v>68.47</v>
          </cell>
          <cell r="AJ212">
            <v>70.41</v>
          </cell>
          <cell r="AK212">
            <v>72.34</v>
          </cell>
          <cell r="AL212">
            <v>74.27</v>
          </cell>
          <cell r="AM212">
            <v>76.2</v>
          </cell>
          <cell r="AN212">
            <v>78.13</v>
          </cell>
          <cell r="AO212">
            <v>80.07</v>
          </cell>
          <cell r="AP212">
            <v>82</v>
          </cell>
          <cell r="AQ212">
            <v>83.93</v>
          </cell>
          <cell r="AR212">
            <v>85.86</v>
          </cell>
          <cell r="AS212">
            <v>87.79</v>
          </cell>
          <cell r="AT212">
            <v>89.73</v>
          </cell>
          <cell r="AU212">
            <v>91.66</v>
          </cell>
          <cell r="AV212">
            <v>93.59</v>
          </cell>
          <cell r="AW212">
            <v>95.52</v>
          </cell>
          <cell r="AX212">
            <v>97.45</v>
          </cell>
          <cell r="AY212">
            <v>99.39</v>
          </cell>
          <cell r="AZ212">
            <v>101.32</v>
          </cell>
          <cell r="BA212">
            <v>103.25</v>
          </cell>
          <cell r="BB212">
            <v>105.18</v>
          </cell>
          <cell r="BC212">
            <v>95.52</v>
          </cell>
          <cell r="BD212">
            <v>46</v>
          </cell>
          <cell r="BE212">
            <v>85.04</v>
          </cell>
          <cell r="BF212">
            <v>87.75</v>
          </cell>
          <cell r="BG212">
            <v>90.45</v>
          </cell>
          <cell r="BH212">
            <v>93.16</v>
          </cell>
          <cell r="BI212">
            <v>95.86</v>
          </cell>
          <cell r="BJ212">
            <v>98.57</v>
          </cell>
          <cell r="BK212">
            <v>101.27</v>
          </cell>
          <cell r="BL212">
            <v>103.98</v>
          </cell>
          <cell r="BM212">
            <v>106.68</v>
          </cell>
          <cell r="BN212">
            <v>109.39</v>
          </cell>
          <cell r="BO212">
            <v>112.09</v>
          </cell>
          <cell r="BP212">
            <v>114.8</v>
          </cell>
          <cell r="BQ212">
            <v>117.5</v>
          </cell>
          <cell r="BR212">
            <v>120.21</v>
          </cell>
          <cell r="BS212">
            <v>122.91</v>
          </cell>
          <cell r="BT212">
            <v>125.62</v>
          </cell>
          <cell r="BU212">
            <v>128.32</v>
          </cell>
          <cell r="BV212">
            <v>131.03</v>
          </cell>
          <cell r="BW212">
            <v>133.73</v>
          </cell>
          <cell r="BX212">
            <v>136.44</v>
          </cell>
          <cell r="BY212">
            <v>139.14</v>
          </cell>
          <cell r="BZ212">
            <v>141.85</v>
          </cell>
          <cell r="CA212">
            <v>144.55</v>
          </cell>
          <cell r="CB212">
            <v>147.25</v>
          </cell>
          <cell r="CC212">
            <v>133.73</v>
          </cell>
        </row>
        <row r="213">
          <cell r="P213" t="str">
            <v>ป้ายมาตรฐานในงานก่อสร้าง ชุดที่ 10</v>
          </cell>
          <cell r="Q213">
            <v>86100</v>
          </cell>
          <cell r="R213">
            <v>24</v>
          </cell>
          <cell r="S213">
            <v>50</v>
          </cell>
          <cell r="T213">
            <v>0</v>
          </cell>
          <cell r="U213">
            <v>10</v>
          </cell>
          <cell r="V213">
            <v>70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140</v>
          </cell>
          <cell r="AD213">
            <v>47</v>
          </cell>
          <cell r="AE213">
            <v>62.05</v>
          </cell>
          <cell r="AF213">
            <v>64.03</v>
          </cell>
          <cell r="AG213">
            <v>66</v>
          </cell>
          <cell r="AH213">
            <v>67.97</v>
          </cell>
          <cell r="AI213">
            <v>69.95</v>
          </cell>
          <cell r="AJ213">
            <v>71.92</v>
          </cell>
          <cell r="AK213">
            <v>73.9</v>
          </cell>
          <cell r="AL213">
            <v>75.87</v>
          </cell>
          <cell r="AM213">
            <v>77.84</v>
          </cell>
          <cell r="AN213">
            <v>79.82</v>
          </cell>
          <cell r="AO213">
            <v>81.79</v>
          </cell>
          <cell r="AP213">
            <v>83.77</v>
          </cell>
          <cell r="AQ213">
            <v>85.74</v>
          </cell>
          <cell r="AR213">
            <v>87.71</v>
          </cell>
          <cell r="AS213">
            <v>89.69</v>
          </cell>
          <cell r="AT213">
            <v>91.66</v>
          </cell>
          <cell r="AU213">
            <v>93.64</v>
          </cell>
          <cell r="AV213">
            <v>95.61</v>
          </cell>
          <cell r="AW213">
            <v>97.58</v>
          </cell>
          <cell r="AX213">
            <v>99.56</v>
          </cell>
          <cell r="AY213">
            <v>101.53</v>
          </cell>
          <cell r="AZ213">
            <v>103.51</v>
          </cell>
          <cell r="BA213">
            <v>105.48</v>
          </cell>
          <cell r="BB213">
            <v>107.45</v>
          </cell>
          <cell r="BC213">
            <v>97.58</v>
          </cell>
          <cell r="BD213">
            <v>47</v>
          </cell>
          <cell r="BE213">
            <v>86.87</v>
          </cell>
          <cell r="BF213">
            <v>89.64</v>
          </cell>
          <cell r="BG213">
            <v>92.4</v>
          </cell>
          <cell r="BH213">
            <v>95.16</v>
          </cell>
          <cell r="BI213">
            <v>97.93</v>
          </cell>
          <cell r="BJ213">
            <v>100.69</v>
          </cell>
          <cell r="BK213">
            <v>103.45</v>
          </cell>
          <cell r="BL213">
            <v>106.22</v>
          </cell>
          <cell r="BM213">
            <v>108.98</v>
          </cell>
          <cell r="BN213">
            <v>111.75</v>
          </cell>
          <cell r="BO213">
            <v>114.51</v>
          </cell>
          <cell r="BP213">
            <v>117.27</v>
          </cell>
          <cell r="BQ213">
            <v>120.04</v>
          </cell>
          <cell r="BR213">
            <v>122.8</v>
          </cell>
          <cell r="BS213">
            <v>125.56</v>
          </cell>
          <cell r="BT213">
            <v>128.33</v>
          </cell>
          <cell r="BU213">
            <v>131.09</v>
          </cell>
          <cell r="BV213">
            <v>133.85</v>
          </cell>
          <cell r="BW213">
            <v>136.62</v>
          </cell>
          <cell r="BX213">
            <v>139.38</v>
          </cell>
          <cell r="BY213">
            <v>142.15</v>
          </cell>
          <cell r="BZ213">
            <v>144.91</v>
          </cell>
          <cell r="CA213">
            <v>147.67</v>
          </cell>
          <cell r="CB213">
            <v>150.44</v>
          </cell>
          <cell r="CC213">
            <v>136.62</v>
          </cell>
        </row>
        <row r="214">
          <cell r="P214" t="str">
            <v>ป้ายมาตรฐานในงานก่อสร้าง ชุดที่ 1 (Mortorway)</v>
          </cell>
          <cell r="Q214">
            <v>42316</v>
          </cell>
          <cell r="R214">
            <v>8.64</v>
          </cell>
          <cell r="S214">
            <v>18</v>
          </cell>
          <cell r="T214">
            <v>4</v>
          </cell>
          <cell r="U214">
            <v>0</v>
          </cell>
          <cell r="V214">
            <v>75</v>
          </cell>
          <cell r="W214">
            <v>0</v>
          </cell>
          <cell r="X214">
            <v>0</v>
          </cell>
          <cell r="Y214">
            <v>0</v>
          </cell>
          <cell r="Z214">
            <v>2</v>
          </cell>
          <cell r="AA214">
            <v>60</v>
          </cell>
          <cell r="AD214">
            <v>48</v>
          </cell>
          <cell r="AE214">
            <v>63.36</v>
          </cell>
          <cell r="AF214">
            <v>65.37</v>
          </cell>
          <cell r="AG214">
            <v>67.39</v>
          </cell>
          <cell r="AH214">
            <v>69.41</v>
          </cell>
          <cell r="AI214">
            <v>71.42</v>
          </cell>
          <cell r="AJ214">
            <v>73.44</v>
          </cell>
          <cell r="AK214">
            <v>75.45</v>
          </cell>
          <cell r="AL214">
            <v>77.47</v>
          </cell>
          <cell r="AM214">
            <v>79.49</v>
          </cell>
          <cell r="AN214">
            <v>81.5</v>
          </cell>
          <cell r="AO214">
            <v>83.52</v>
          </cell>
          <cell r="AP214">
            <v>85.54</v>
          </cell>
          <cell r="AQ214">
            <v>87.55</v>
          </cell>
          <cell r="AR214">
            <v>89.57</v>
          </cell>
          <cell r="AS214">
            <v>91.58</v>
          </cell>
          <cell r="AT214">
            <v>93.6</v>
          </cell>
          <cell r="AU214">
            <v>95.62</v>
          </cell>
          <cell r="AV214">
            <v>97.63</v>
          </cell>
          <cell r="AW214">
            <v>99.65</v>
          </cell>
          <cell r="AX214">
            <v>101.66</v>
          </cell>
          <cell r="AY214">
            <v>103.68</v>
          </cell>
          <cell r="AZ214">
            <v>105.7</v>
          </cell>
          <cell r="BA214">
            <v>107.71</v>
          </cell>
          <cell r="BB214">
            <v>109.73</v>
          </cell>
          <cell r="BC214">
            <v>99.65</v>
          </cell>
          <cell r="BD214">
            <v>48</v>
          </cell>
          <cell r="BE214">
            <v>88.7</v>
          </cell>
          <cell r="BF214">
            <v>91.52</v>
          </cell>
          <cell r="BG214">
            <v>94.35</v>
          </cell>
          <cell r="BH214">
            <v>97.17</v>
          </cell>
          <cell r="BI214">
            <v>99.99</v>
          </cell>
          <cell r="BJ214">
            <v>102.81</v>
          </cell>
          <cell r="BK214">
            <v>105.64</v>
          </cell>
          <cell r="BL214">
            <v>108.46</v>
          </cell>
          <cell r="BM214">
            <v>111.28</v>
          </cell>
          <cell r="BN214">
            <v>114.1</v>
          </cell>
          <cell r="BO214">
            <v>116.93</v>
          </cell>
          <cell r="BP214">
            <v>119.75</v>
          </cell>
          <cell r="BQ214">
            <v>122.57</v>
          </cell>
          <cell r="BR214">
            <v>125.39</v>
          </cell>
          <cell r="BS214">
            <v>128.22</v>
          </cell>
          <cell r="BT214">
            <v>131.04</v>
          </cell>
          <cell r="BU214">
            <v>133.86</v>
          </cell>
          <cell r="BV214">
            <v>136.68</v>
          </cell>
          <cell r="BW214">
            <v>139.51</v>
          </cell>
          <cell r="BX214">
            <v>142.33</v>
          </cell>
          <cell r="BY214">
            <v>145.15</v>
          </cell>
          <cell r="BZ214">
            <v>147.97</v>
          </cell>
          <cell r="CA214">
            <v>150.8</v>
          </cell>
          <cell r="CB214">
            <v>153.62</v>
          </cell>
          <cell r="CC214">
            <v>139.51</v>
          </cell>
        </row>
        <row r="215">
          <cell r="P215" t="str">
            <v>ป้ายมาตรฐานในงานก่อสร้าง ชุดที่ 2 (Mortorway)</v>
          </cell>
          <cell r="Q215">
            <v>57400</v>
          </cell>
          <cell r="R215">
            <v>16</v>
          </cell>
          <cell r="S215">
            <v>50</v>
          </cell>
          <cell r="T215">
            <v>0</v>
          </cell>
          <cell r="U215">
            <v>8</v>
          </cell>
          <cell r="V215">
            <v>20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60</v>
          </cell>
          <cell r="AD215">
            <v>49</v>
          </cell>
          <cell r="AE215">
            <v>64.66</v>
          </cell>
          <cell r="AF215">
            <v>66.72</v>
          </cell>
          <cell r="AG215">
            <v>68.78</v>
          </cell>
          <cell r="AH215">
            <v>70.84</v>
          </cell>
          <cell r="AI215">
            <v>72.9</v>
          </cell>
          <cell r="AJ215">
            <v>74.95</v>
          </cell>
          <cell r="AK215">
            <v>77.01</v>
          </cell>
          <cell r="AL215">
            <v>79.07</v>
          </cell>
          <cell r="AM215">
            <v>81.13</v>
          </cell>
          <cell r="AN215">
            <v>83.19</v>
          </cell>
          <cell r="AO215">
            <v>85.25</v>
          </cell>
          <cell r="AP215">
            <v>87.3</v>
          </cell>
          <cell r="AQ215">
            <v>89.36</v>
          </cell>
          <cell r="AR215">
            <v>91.42</v>
          </cell>
          <cell r="AS215">
            <v>93.48</v>
          </cell>
          <cell r="AT215">
            <v>95.54</v>
          </cell>
          <cell r="AU215">
            <v>97.59</v>
          </cell>
          <cell r="AV215">
            <v>99.65</v>
          </cell>
          <cell r="AW215">
            <v>101.71</v>
          </cell>
          <cell r="AX215">
            <v>103.77</v>
          </cell>
          <cell r="AY215">
            <v>105.83</v>
          </cell>
          <cell r="AZ215">
            <v>107.88</v>
          </cell>
          <cell r="BA215">
            <v>109.94</v>
          </cell>
          <cell r="BB215">
            <v>112</v>
          </cell>
          <cell r="BC215">
            <v>101.71</v>
          </cell>
          <cell r="BD215">
            <v>49</v>
          </cell>
          <cell r="BE215">
            <v>90.53</v>
          </cell>
          <cell r="BF215">
            <v>93.41</v>
          </cell>
          <cell r="BG215">
            <v>96.29</v>
          </cell>
          <cell r="BH215">
            <v>99.17</v>
          </cell>
          <cell r="BI215">
            <v>102.06</v>
          </cell>
          <cell r="BJ215">
            <v>104.94</v>
          </cell>
          <cell r="BK215">
            <v>107.82</v>
          </cell>
          <cell r="BL215">
            <v>110.7</v>
          </cell>
          <cell r="BM215">
            <v>113.58</v>
          </cell>
          <cell r="BN215">
            <v>116.46</v>
          </cell>
          <cell r="BO215">
            <v>119.34</v>
          </cell>
          <cell r="BP215">
            <v>122.22</v>
          </cell>
          <cell r="BQ215">
            <v>125.11</v>
          </cell>
          <cell r="BR215">
            <v>127.99</v>
          </cell>
          <cell r="BS215">
            <v>130.87</v>
          </cell>
          <cell r="BT215">
            <v>133.75</v>
          </cell>
          <cell r="BU215">
            <v>136.63</v>
          </cell>
          <cell r="BV215">
            <v>139.51</v>
          </cell>
          <cell r="BW215">
            <v>142.39</v>
          </cell>
          <cell r="BX215">
            <v>145.27</v>
          </cell>
          <cell r="BY215">
            <v>148.16</v>
          </cell>
          <cell r="BZ215">
            <v>151.04</v>
          </cell>
          <cell r="CA215">
            <v>153.92</v>
          </cell>
          <cell r="CB215">
            <v>156.8</v>
          </cell>
          <cell r="CC215">
            <v>142.39</v>
          </cell>
        </row>
        <row r="216">
          <cell r="P216" t="str">
            <v>ป้ายมาตรฐานในงานก่อสร้าง ชุดที่ 3 (Mortorway)</v>
          </cell>
          <cell r="Q216">
            <v>90022</v>
          </cell>
          <cell r="R216">
            <v>15.98</v>
          </cell>
          <cell r="S216">
            <v>30.6</v>
          </cell>
          <cell r="T216">
            <v>0</v>
          </cell>
          <cell r="U216">
            <v>16</v>
          </cell>
          <cell r="V216">
            <v>90</v>
          </cell>
          <cell r="W216">
            <v>0</v>
          </cell>
          <cell r="X216">
            <v>0</v>
          </cell>
          <cell r="Y216">
            <v>0</v>
          </cell>
          <cell r="Z216">
            <v>2</v>
          </cell>
          <cell r="AA216">
            <v>200</v>
          </cell>
          <cell r="AD216">
            <v>50</v>
          </cell>
          <cell r="AE216">
            <v>65.97</v>
          </cell>
          <cell r="AF216">
            <v>68.07</v>
          </cell>
          <cell r="AG216">
            <v>70.17</v>
          </cell>
          <cell r="AH216">
            <v>72.27</v>
          </cell>
          <cell r="AI216">
            <v>74.37</v>
          </cell>
          <cell r="AJ216">
            <v>76.47</v>
          </cell>
          <cell r="AK216">
            <v>78.57</v>
          </cell>
          <cell r="AL216">
            <v>80.67</v>
          </cell>
          <cell r="AM216">
            <v>82.77</v>
          </cell>
          <cell r="AN216">
            <v>84.87</v>
          </cell>
          <cell r="AO216">
            <v>86.97</v>
          </cell>
          <cell r="AP216">
            <v>89.07</v>
          </cell>
          <cell r="AQ216">
            <v>91.17</v>
          </cell>
          <cell r="AR216">
            <v>93.27</v>
          </cell>
          <cell r="AS216">
            <v>95.37</v>
          </cell>
          <cell r="AT216">
            <v>97.47</v>
          </cell>
          <cell r="AU216">
            <v>99.57</v>
          </cell>
          <cell r="AV216">
            <v>101.67</v>
          </cell>
          <cell r="AW216">
            <v>103.77</v>
          </cell>
          <cell r="AX216">
            <v>105.87</v>
          </cell>
          <cell r="AY216">
            <v>107.97</v>
          </cell>
          <cell r="AZ216">
            <v>110.07</v>
          </cell>
          <cell r="BA216">
            <v>112.17</v>
          </cell>
          <cell r="BB216">
            <v>114.27</v>
          </cell>
          <cell r="BC216">
            <v>103.77</v>
          </cell>
          <cell r="BD216">
            <v>50</v>
          </cell>
          <cell r="BE216">
            <v>92.36</v>
          </cell>
          <cell r="BF216">
            <v>95.3</v>
          </cell>
          <cell r="BG216">
            <v>98.24</v>
          </cell>
          <cell r="BH216">
            <v>101.18</v>
          </cell>
          <cell r="BI216">
            <v>104.12</v>
          </cell>
          <cell r="BJ216">
            <v>107.06</v>
          </cell>
          <cell r="BK216">
            <v>110</v>
          </cell>
          <cell r="BL216">
            <v>112.94</v>
          </cell>
          <cell r="BM216">
            <v>115.88</v>
          </cell>
          <cell r="BN216">
            <v>118.82</v>
          </cell>
          <cell r="BO216">
            <v>121.76</v>
          </cell>
          <cell r="BP216">
            <v>124.7</v>
          </cell>
          <cell r="BQ216">
            <v>127.64</v>
          </cell>
          <cell r="BR216">
            <v>130.58</v>
          </cell>
          <cell r="BS216">
            <v>133.52</v>
          </cell>
          <cell r="BT216">
            <v>136.46</v>
          </cell>
          <cell r="BU216">
            <v>139.4</v>
          </cell>
          <cell r="BV216">
            <v>142.34</v>
          </cell>
          <cell r="BW216">
            <v>145.28</v>
          </cell>
          <cell r="BX216">
            <v>148.22</v>
          </cell>
          <cell r="BY216">
            <v>151.16</v>
          </cell>
          <cell r="BZ216">
            <v>154.1</v>
          </cell>
          <cell r="CA216">
            <v>157.04</v>
          </cell>
          <cell r="CB216">
            <v>159.98</v>
          </cell>
          <cell r="CC216">
            <v>145.28</v>
          </cell>
        </row>
        <row r="217">
          <cell r="P217" t="str">
            <v>ป้ายมาตรฐานในงานก่อสร้าง ชุดที่ 4 (Mortorway)</v>
          </cell>
          <cell r="Q217">
            <v>63850</v>
          </cell>
          <cell r="R217">
            <v>18</v>
          </cell>
          <cell r="S217">
            <v>55</v>
          </cell>
          <cell r="T217">
            <v>1</v>
          </cell>
          <cell r="U217">
            <v>5</v>
          </cell>
          <cell r="V217">
            <v>60</v>
          </cell>
          <cell r="W217">
            <v>0</v>
          </cell>
          <cell r="X217">
            <v>0</v>
          </cell>
          <cell r="Y217">
            <v>0</v>
          </cell>
          <cell r="Z217">
            <v>2</v>
          </cell>
          <cell r="AA217">
            <v>60</v>
          </cell>
          <cell r="AD217">
            <v>51</v>
          </cell>
          <cell r="AE217">
            <v>67.28</v>
          </cell>
          <cell r="AF217">
            <v>69.42</v>
          </cell>
          <cell r="AG217">
            <v>71.56</v>
          </cell>
          <cell r="AH217">
            <v>73.7</v>
          </cell>
          <cell r="AI217">
            <v>75.85</v>
          </cell>
          <cell r="AJ217">
            <v>77.99</v>
          </cell>
          <cell r="AK217">
            <v>80.13</v>
          </cell>
          <cell r="AL217">
            <v>82.27</v>
          </cell>
          <cell r="AM217">
            <v>84.41</v>
          </cell>
          <cell r="AN217">
            <v>86.56</v>
          </cell>
          <cell r="AO217">
            <v>88.7</v>
          </cell>
          <cell r="AP217">
            <v>90.84</v>
          </cell>
          <cell r="AQ217">
            <v>92.98</v>
          </cell>
          <cell r="AR217">
            <v>95.12</v>
          </cell>
          <cell r="AS217">
            <v>97.27</v>
          </cell>
          <cell r="AT217">
            <v>99.41</v>
          </cell>
          <cell r="AU217">
            <v>101.55</v>
          </cell>
          <cell r="AV217">
            <v>103.69</v>
          </cell>
          <cell r="AW217">
            <v>105.83</v>
          </cell>
          <cell r="AX217">
            <v>107.98</v>
          </cell>
          <cell r="AY217">
            <v>110.12</v>
          </cell>
          <cell r="AZ217">
            <v>112.26</v>
          </cell>
          <cell r="BA217">
            <v>114.4</v>
          </cell>
          <cell r="BB217">
            <v>116.54</v>
          </cell>
          <cell r="BC217">
            <v>105.83</v>
          </cell>
          <cell r="BD217">
            <v>51</v>
          </cell>
          <cell r="BE217">
            <v>94.19</v>
          </cell>
          <cell r="BF217">
            <v>97.19</v>
          </cell>
          <cell r="BG217">
            <v>100.19</v>
          </cell>
          <cell r="BH217">
            <v>103.19</v>
          </cell>
          <cell r="BI217">
            <v>106.18</v>
          </cell>
          <cell r="BJ217">
            <v>109.18</v>
          </cell>
          <cell r="BK217">
            <v>112.18</v>
          </cell>
          <cell r="BL217">
            <v>115.18</v>
          </cell>
          <cell r="BM217">
            <v>118.18</v>
          </cell>
          <cell r="BN217">
            <v>121.18</v>
          </cell>
          <cell r="BO217">
            <v>124.18</v>
          </cell>
          <cell r="BP217">
            <v>127.18</v>
          </cell>
          <cell r="BQ217">
            <v>130.17</v>
          </cell>
          <cell r="BR217">
            <v>133.17</v>
          </cell>
          <cell r="BS217">
            <v>136.17</v>
          </cell>
          <cell r="BT217">
            <v>139.17</v>
          </cell>
          <cell r="BU217">
            <v>142.17</v>
          </cell>
          <cell r="BV217">
            <v>145.17</v>
          </cell>
          <cell r="BW217">
            <v>148.17</v>
          </cell>
          <cell r="BX217">
            <v>151.17</v>
          </cell>
          <cell r="BY217">
            <v>154.17</v>
          </cell>
          <cell r="BZ217">
            <v>157.16</v>
          </cell>
          <cell r="CA217">
            <v>160.16</v>
          </cell>
          <cell r="CB217">
            <v>163.16</v>
          </cell>
          <cell r="CC217">
            <v>148.17</v>
          </cell>
        </row>
        <row r="218">
          <cell r="AD218">
            <v>52</v>
          </cell>
          <cell r="AE218">
            <v>68.58</v>
          </cell>
          <cell r="AF218">
            <v>70.77</v>
          </cell>
          <cell r="AG218">
            <v>72.95</v>
          </cell>
          <cell r="AH218">
            <v>75.14</v>
          </cell>
          <cell r="AI218">
            <v>77.32</v>
          </cell>
          <cell r="AJ218">
            <v>79.5</v>
          </cell>
          <cell r="AK218">
            <v>81.69</v>
          </cell>
          <cell r="AL218">
            <v>83.87</v>
          </cell>
          <cell r="AM218">
            <v>86.06</v>
          </cell>
          <cell r="AN218">
            <v>88.24</v>
          </cell>
          <cell r="AO218">
            <v>90.42</v>
          </cell>
          <cell r="AP218">
            <v>92.61</v>
          </cell>
          <cell r="AQ218">
            <v>94.79</v>
          </cell>
          <cell r="AR218">
            <v>96.98</v>
          </cell>
          <cell r="AS218">
            <v>99.16</v>
          </cell>
          <cell r="AT218">
            <v>101.34</v>
          </cell>
          <cell r="AU218">
            <v>103.53</v>
          </cell>
          <cell r="AV218">
            <v>105.71</v>
          </cell>
          <cell r="AW218">
            <v>107.9</v>
          </cell>
          <cell r="AX218">
            <v>110.08</v>
          </cell>
          <cell r="AY218">
            <v>112.26</v>
          </cell>
          <cell r="AZ218">
            <v>114.45</v>
          </cell>
          <cell r="BA218">
            <v>116.63</v>
          </cell>
          <cell r="BB218">
            <v>118.82</v>
          </cell>
          <cell r="BC218">
            <v>107.9</v>
          </cell>
          <cell r="BD218">
            <v>52</v>
          </cell>
          <cell r="BE218">
            <v>96.02</v>
          </cell>
          <cell r="BF218">
            <v>99.08</v>
          </cell>
          <cell r="BG218">
            <v>102.13</v>
          </cell>
          <cell r="BH218">
            <v>105.19</v>
          </cell>
          <cell r="BI218">
            <v>108.25</v>
          </cell>
          <cell r="BJ218">
            <v>111.31</v>
          </cell>
          <cell r="BK218">
            <v>114.36</v>
          </cell>
          <cell r="BL218">
            <v>117.42</v>
          </cell>
          <cell r="BM218">
            <v>120.48</v>
          </cell>
          <cell r="BN218">
            <v>123.54</v>
          </cell>
          <cell r="BO218">
            <v>126.59</v>
          </cell>
          <cell r="BP218">
            <v>129.65</v>
          </cell>
          <cell r="BQ218">
            <v>132.71</v>
          </cell>
          <cell r="BR218">
            <v>135.77</v>
          </cell>
          <cell r="BS218">
            <v>138.82</v>
          </cell>
          <cell r="BT218">
            <v>141.88</v>
          </cell>
          <cell r="BU218">
            <v>144.94</v>
          </cell>
          <cell r="BV218">
            <v>148</v>
          </cell>
          <cell r="BW218">
            <v>151.05</v>
          </cell>
          <cell r="BX218">
            <v>154.11</v>
          </cell>
          <cell r="BY218">
            <v>157.17</v>
          </cell>
          <cell r="BZ218">
            <v>160.23</v>
          </cell>
          <cell r="CA218">
            <v>163.29</v>
          </cell>
          <cell r="CB218">
            <v>166.34</v>
          </cell>
          <cell r="CC218">
            <v>151.05</v>
          </cell>
        </row>
        <row r="219">
          <cell r="AD219">
            <v>53</v>
          </cell>
          <cell r="AE219">
            <v>69.89</v>
          </cell>
          <cell r="AF219">
            <v>72.12</v>
          </cell>
          <cell r="AG219">
            <v>74.34</v>
          </cell>
          <cell r="AH219">
            <v>76.57</v>
          </cell>
          <cell r="AI219">
            <v>78.79</v>
          </cell>
          <cell r="AJ219">
            <v>81.02</v>
          </cell>
          <cell r="AK219">
            <v>83.25</v>
          </cell>
          <cell r="AL219">
            <v>85.47</v>
          </cell>
          <cell r="AM219">
            <v>87.7</v>
          </cell>
          <cell r="AN219">
            <v>89.92</v>
          </cell>
          <cell r="AO219">
            <v>92.15</v>
          </cell>
          <cell r="AP219">
            <v>94.38</v>
          </cell>
          <cell r="AQ219">
            <v>96.6</v>
          </cell>
          <cell r="AR219">
            <v>98.83</v>
          </cell>
          <cell r="AS219">
            <v>101.05</v>
          </cell>
          <cell r="AT219">
            <v>103.28</v>
          </cell>
          <cell r="AU219">
            <v>105.51</v>
          </cell>
          <cell r="AV219">
            <v>107.73</v>
          </cell>
          <cell r="AW219">
            <v>109.96</v>
          </cell>
          <cell r="AX219">
            <v>112.18</v>
          </cell>
          <cell r="AY219">
            <v>114.41</v>
          </cell>
          <cell r="AZ219">
            <v>116.64</v>
          </cell>
          <cell r="BA219">
            <v>118.86</v>
          </cell>
          <cell r="BB219">
            <v>121.09</v>
          </cell>
          <cell r="BC219">
            <v>109.96</v>
          </cell>
          <cell r="BD219">
            <v>53</v>
          </cell>
          <cell r="BE219">
            <v>97.85</v>
          </cell>
          <cell r="BF219">
            <v>100.96</v>
          </cell>
          <cell r="BG219">
            <v>104.08</v>
          </cell>
          <cell r="BH219">
            <v>107.2</v>
          </cell>
          <cell r="BI219">
            <v>110.31</v>
          </cell>
          <cell r="BJ219">
            <v>113.43</v>
          </cell>
          <cell r="BK219">
            <v>116.54</v>
          </cell>
          <cell r="BL219">
            <v>119.66</v>
          </cell>
          <cell r="BM219">
            <v>122.78</v>
          </cell>
          <cell r="BN219">
            <v>125.89</v>
          </cell>
          <cell r="BO219">
            <v>129.01</v>
          </cell>
          <cell r="BP219">
            <v>132.13</v>
          </cell>
          <cell r="BQ219">
            <v>135.24</v>
          </cell>
          <cell r="BR219">
            <v>138.36</v>
          </cell>
          <cell r="BS219">
            <v>141.48</v>
          </cell>
          <cell r="BT219">
            <v>144.59</v>
          </cell>
          <cell r="BU219">
            <v>147.71</v>
          </cell>
          <cell r="BV219">
            <v>150.83</v>
          </cell>
          <cell r="BW219">
            <v>153.94</v>
          </cell>
          <cell r="BX219">
            <v>157.06</v>
          </cell>
          <cell r="BY219">
            <v>160.18</v>
          </cell>
          <cell r="BZ219">
            <v>163.29</v>
          </cell>
          <cell r="CA219">
            <v>166.41</v>
          </cell>
          <cell r="CB219">
            <v>169.52</v>
          </cell>
          <cell r="CC219">
            <v>153.94</v>
          </cell>
        </row>
        <row r="220">
          <cell r="AD220">
            <v>54</v>
          </cell>
          <cell r="AE220">
            <v>71.2</v>
          </cell>
          <cell r="AF220">
            <v>73.46</v>
          </cell>
          <cell r="AG220">
            <v>75.73</v>
          </cell>
          <cell r="AH220">
            <v>78</v>
          </cell>
          <cell r="AI220">
            <v>80.27</v>
          </cell>
          <cell r="AJ220">
            <v>82.54</v>
          </cell>
          <cell r="AK220">
            <v>84.8</v>
          </cell>
          <cell r="AL220">
            <v>87.07</v>
          </cell>
          <cell r="AM220">
            <v>89.34</v>
          </cell>
          <cell r="AN220">
            <v>91.61</v>
          </cell>
          <cell r="AO220">
            <v>93.88</v>
          </cell>
          <cell r="AP220">
            <v>96.15</v>
          </cell>
          <cell r="AQ220">
            <v>98.41</v>
          </cell>
          <cell r="AR220">
            <v>100.68</v>
          </cell>
          <cell r="AS220">
            <v>102.95</v>
          </cell>
          <cell r="AT220">
            <v>105.22</v>
          </cell>
          <cell r="AU220">
            <v>107.49</v>
          </cell>
          <cell r="AV220">
            <v>109.75</v>
          </cell>
          <cell r="AW220">
            <v>112.02</v>
          </cell>
          <cell r="AX220">
            <v>114.29</v>
          </cell>
          <cell r="AY220">
            <v>116.56</v>
          </cell>
          <cell r="AZ220">
            <v>118.83</v>
          </cell>
          <cell r="BA220">
            <v>121.09</v>
          </cell>
          <cell r="BB220">
            <v>123.36</v>
          </cell>
          <cell r="BC220">
            <v>112.02</v>
          </cell>
          <cell r="BD220">
            <v>54</v>
          </cell>
          <cell r="BE220">
            <v>99.68</v>
          </cell>
          <cell r="BF220">
            <v>102.85</v>
          </cell>
          <cell r="BG220">
            <v>106.03</v>
          </cell>
          <cell r="BH220">
            <v>109.2</v>
          </cell>
          <cell r="BI220">
            <v>112.38</v>
          </cell>
          <cell r="BJ220">
            <v>115.55</v>
          </cell>
          <cell r="BK220">
            <v>118.73</v>
          </cell>
          <cell r="BL220">
            <v>121.9</v>
          </cell>
          <cell r="BM220">
            <v>125.08</v>
          </cell>
          <cell r="BN220">
            <v>128.25</v>
          </cell>
          <cell r="BO220">
            <v>131.43</v>
          </cell>
          <cell r="BP220">
            <v>134.6</v>
          </cell>
          <cell r="BQ220">
            <v>137.78</v>
          </cell>
          <cell r="BR220">
            <v>140.95</v>
          </cell>
          <cell r="BS220">
            <v>144.13</v>
          </cell>
          <cell r="BT220">
            <v>147.3</v>
          </cell>
          <cell r="BU220">
            <v>150.48</v>
          </cell>
          <cell r="BV220">
            <v>153.65</v>
          </cell>
          <cell r="BW220">
            <v>156.83</v>
          </cell>
          <cell r="BX220">
            <v>160</v>
          </cell>
          <cell r="BY220">
            <v>163.18</v>
          </cell>
          <cell r="BZ220">
            <v>166.36</v>
          </cell>
          <cell r="CA220">
            <v>169.53</v>
          </cell>
          <cell r="CB220">
            <v>172.71</v>
          </cell>
          <cell r="CC220">
            <v>156.83</v>
          </cell>
        </row>
        <row r="221">
          <cell r="AD221">
            <v>55</v>
          </cell>
          <cell r="AE221">
            <v>72.5</v>
          </cell>
          <cell r="AF221">
            <v>74.81</v>
          </cell>
          <cell r="AG221">
            <v>77.12</v>
          </cell>
          <cell r="AH221">
            <v>79.43</v>
          </cell>
          <cell r="AI221">
            <v>81.74</v>
          </cell>
          <cell r="AJ221">
            <v>84.05</v>
          </cell>
          <cell r="AK221">
            <v>86.36</v>
          </cell>
          <cell r="AL221">
            <v>88.67</v>
          </cell>
          <cell r="AM221">
            <v>90.98</v>
          </cell>
          <cell r="AN221">
            <v>93.29</v>
          </cell>
          <cell r="AO221">
            <v>95.6</v>
          </cell>
          <cell r="AP221">
            <v>97.91</v>
          </cell>
          <cell r="AQ221">
            <v>100.22</v>
          </cell>
          <cell r="AR221">
            <v>102.53</v>
          </cell>
          <cell r="AS221">
            <v>104.84</v>
          </cell>
          <cell r="AT221">
            <v>107.15</v>
          </cell>
          <cell r="AU221">
            <v>109.46</v>
          </cell>
          <cell r="AV221">
            <v>111.77</v>
          </cell>
          <cell r="AW221">
            <v>114.08</v>
          </cell>
          <cell r="AX221">
            <v>116.39</v>
          </cell>
          <cell r="AY221">
            <v>118.7</v>
          </cell>
          <cell r="AZ221">
            <v>121.01</v>
          </cell>
          <cell r="BA221">
            <v>123.32</v>
          </cell>
          <cell r="BB221">
            <v>125.63</v>
          </cell>
          <cell r="BC221">
            <v>114.08</v>
          </cell>
          <cell r="BD221">
            <v>55</v>
          </cell>
          <cell r="BE221">
            <v>101.5</v>
          </cell>
          <cell r="BF221">
            <v>104.74</v>
          </cell>
          <cell r="BG221">
            <v>107.97</v>
          </cell>
          <cell r="BH221">
            <v>111.21</v>
          </cell>
          <cell r="BI221">
            <v>114.44</v>
          </cell>
          <cell r="BJ221">
            <v>117.67</v>
          </cell>
          <cell r="BK221">
            <v>120.91</v>
          </cell>
          <cell r="BL221">
            <v>124.14</v>
          </cell>
          <cell r="BM221">
            <v>127.38</v>
          </cell>
          <cell r="BN221">
            <v>130.61</v>
          </cell>
          <cell r="BO221">
            <v>133.85</v>
          </cell>
          <cell r="BP221">
            <v>137.08</v>
          </cell>
          <cell r="BQ221">
            <v>140.31</v>
          </cell>
          <cell r="BR221">
            <v>143.55</v>
          </cell>
          <cell r="BS221">
            <v>146.78</v>
          </cell>
          <cell r="BT221">
            <v>150.02</v>
          </cell>
          <cell r="BU221">
            <v>153.25</v>
          </cell>
          <cell r="BV221">
            <v>156.48</v>
          </cell>
          <cell r="BW221">
            <v>159.72</v>
          </cell>
          <cell r="BX221">
            <v>162.95</v>
          </cell>
          <cell r="BY221">
            <v>166.19</v>
          </cell>
          <cell r="BZ221">
            <v>169.42</v>
          </cell>
          <cell r="CA221">
            <v>172.65</v>
          </cell>
          <cell r="CB221">
            <v>175.89</v>
          </cell>
          <cell r="CC221">
            <v>159.72</v>
          </cell>
        </row>
        <row r="222">
          <cell r="AD222">
            <v>56</v>
          </cell>
          <cell r="AE222">
            <v>73.81</v>
          </cell>
          <cell r="AF222">
            <v>76.16</v>
          </cell>
          <cell r="AG222">
            <v>78.51</v>
          </cell>
          <cell r="AH222">
            <v>80.87</v>
          </cell>
          <cell r="AI222">
            <v>83.22</v>
          </cell>
          <cell r="AJ222">
            <v>85.57</v>
          </cell>
          <cell r="AK222">
            <v>87.92</v>
          </cell>
          <cell r="AL222">
            <v>90.27</v>
          </cell>
          <cell r="AM222">
            <v>92.63</v>
          </cell>
          <cell r="AN222">
            <v>94.98</v>
          </cell>
          <cell r="AO222">
            <v>97.33</v>
          </cell>
          <cell r="AP222">
            <v>99.68</v>
          </cell>
          <cell r="AQ222">
            <v>102.03</v>
          </cell>
          <cell r="AR222">
            <v>104.39</v>
          </cell>
          <cell r="AS222">
            <v>106.74</v>
          </cell>
          <cell r="AT222">
            <v>109.09</v>
          </cell>
          <cell r="AU222">
            <v>111.44</v>
          </cell>
          <cell r="AV222">
            <v>113.79</v>
          </cell>
          <cell r="AW222">
            <v>116.15</v>
          </cell>
          <cell r="AX222">
            <v>118.5</v>
          </cell>
          <cell r="AY222">
            <v>120.85</v>
          </cell>
          <cell r="AZ222">
            <v>123.2</v>
          </cell>
          <cell r="BA222">
            <v>125.55</v>
          </cell>
          <cell r="BB222">
            <v>127.91</v>
          </cell>
          <cell r="BC222">
            <v>116.15</v>
          </cell>
          <cell r="BD222">
            <v>56</v>
          </cell>
          <cell r="BE222">
            <v>103.33</v>
          </cell>
          <cell r="BF222">
            <v>106.63</v>
          </cell>
          <cell r="BG222">
            <v>109.92</v>
          </cell>
          <cell r="BH222">
            <v>113.21</v>
          </cell>
          <cell r="BI222">
            <v>116.5</v>
          </cell>
          <cell r="BJ222">
            <v>119.8</v>
          </cell>
          <cell r="BK222">
            <v>123.09</v>
          </cell>
          <cell r="BL222">
            <v>126.38</v>
          </cell>
          <cell r="BM222">
            <v>129.68</v>
          </cell>
          <cell r="BN222">
            <v>132.97</v>
          </cell>
          <cell r="BO222">
            <v>136.26</v>
          </cell>
          <cell r="BP222">
            <v>139.55</v>
          </cell>
          <cell r="BQ222">
            <v>142.85</v>
          </cell>
          <cell r="BR222">
            <v>146.14</v>
          </cell>
          <cell r="BS222">
            <v>149.43</v>
          </cell>
          <cell r="BT222">
            <v>152.73</v>
          </cell>
          <cell r="BU222">
            <v>156.02</v>
          </cell>
          <cell r="BV222">
            <v>159.31</v>
          </cell>
          <cell r="BW222">
            <v>162.6</v>
          </cell>
          <cell r="BX222">
            <v>165.9</v>
          </cell>
          <cell r="BY222">
            <v>169.19</v>
          </cell>
          <cell r="BZ222">
            <v>172.48</v>
          </cell>
          <cell r="CA222">
            <v>175.78</v>
          </cell>
          <cell r="CB222">
            <v>179.07</v>
          </cell>
          <cell r="CC222">
            <v>162.6</v>
          </cell>
        </row>
        <row r="223">
          <cell r="AD223">
            <v>57</v>
          </cell>
          <cell r="AE223">
            <v>75.12</v>
          </cell>
          <cell r="AF223">
            <v>77.51</v>
          </cell>
          <cell r="AG223">
            <v>76.9</v>
          </cell>
          <cell r="AH223">
            <v>82.3</v>
          </cell>
          <cell r="AI223">
            <v>74.69</v>
          </cell>
          <cell r="AJ223">
            <v>87.09</v>
          </cell>
          <cell r="AK223">
            <v>89.48</v>
          </cell>
          <cell r="AL223">
            <v>91.87</v>
          </cell>
          <cell r="AM223">
            <v>94.27</v>
          </cell>
          <cell r="AN223">
            <v>96.66</v>
          </cell>
          <cell r="AO223">
            <v>99.06</v>
          </cell>
          <cell r="AP223">
            <v>101.45</v>
          </cell>
          <cell r="AQ223">
            <v>103.84</v>
          </cell>
          <cell r="AR223">
            <v>106.24</v>
          </cell>
          <cell r="AS223">
            <v>108.63</v>
          </cell>
          <cell r="AT223">
            <v>111.03</v>
          </cell>
          <cell r="AU223">
            <v>113.42</v>
          </cell>
          <cell r="AV223">
            <v>115.81</v>
          </cell>
          <cell r="AW223">
            <v>118.21</v>
          </cell>
          <cell r="AX223">
            <v>120.6</v>
          </cell>
          <cell r="AY223">
            <v>123</v>
          </cell>
          <cell r="AZ223">
            <v>125.39</v>
          </cell>
          <cell r="BA223">
            <v>127.78</v>
          </cell>
          <cell r="BB223">
            <v>130.18</v>
          </cell>
          <cell r="BC223">
            <v>118.21</v>
          </cell>
          <cell r="BD223">
            <v>57</v>
          </cell>
          <cell r="BE223">
            <v>105.16</v>
          </cell>
          <cell r="BF223">
            <v>108.51</v>
          </cell>
          <cell r="BG223">
            <v>111.87</v>
          </cell>
          <cell r="BH223">
            <v>115.22</v>
          </cell>
          <cell r="BI223">
            <v>118.57</v>
          </cell>
          <cell r="BJ223">
            <v>121.92</v>
          </cell>
          <cell r="BK223">
            <v>125.27</v>
          </cell>
          <cell r="BL223">
            <v>128.62</v>
          </cell>
          <cell r="BM223">
            <v>131.98</v>
          </cell>
          <cell r="BN223">
            <v>135.33</v>
          </cell>
          <cell r="BO223">
            <v>138.68</v>
          </cell>
          <cell r="BP223">
            <v>142.03</v>
          </cell>
          <cell r="BQ223">
            <v>145.38</v>
          </cell>
          <cell r="BR223">
            <v>148.73</v>
          </cell>
          <cell r="BS223">
            <v>152.09</v>
          </cell>
          <cell r="BT223">
            <v>155.44</v>
          </cell>
          <cell r="BU223">
            <v>158.79</v>
          </cell>
          <cell r="BV223">
            <v>162.14</v>
          </cell>
          <cell r="BW223">
            <v>165.49</v>
          </cell>
          <cell r="BX223">
            <v>168.84</v>
          </cell>
          <cell r="BY223">
            <v>172.19</v>
          </cell>
          <cell r="BZ223">
            <v>175.55</v>
          </cell>
          <cell r="CA223">
            <v>178.9</v>
          </cell>
          <cell r="CB223">
            <v>182.25</v>
          </cell>
          <cell r="CC223">
            <v>165.49</v>
          </cell>
        </row>
        <row r="224">
          <cell r="AD224">
            <v>58</v>
          </cell>
          <cell r="AE224">
            <v>76.42</v>
          </cell>
          <cell r="AF224">
            <v>78.86</v>
          </cell>
          <cell r="AG224">
            <v>81.29</v>
          </cell>
          <cell r="AH224">
            <v>83.73</v>
          </cell>
          <cell r="AI224">
            <v>86.17</v>
          </cell>
          <cell r="AJ224">
            <v>88.6</v>
          </cell>
          <cell r="AK224">
            <v>91.04</v>
          </cell>
          <cell r="AL224">
            <v>93.47</v>
          </cell>
          <cell r="AM224">
            <v>95.91</v>
          </cell>
          <cell r="AN224">
            <v>98.35</v>
          </cell>
          <cell r="AO224">
            <v>100.78</v>
          </cell>
          <cell r="AP224">
            <v>103.22</v>
          </cell>
          <cell r="AQ224">
            <v>105.65</v>
          </cell>
          <cell r="AR224">
            <v>108.09</v>
          </cell>
          <cell r="AS224">
            <v>110.53</v>
          </cell>
          <cell r="AT224">
            <v>112.96</v>
          </cell>
          <cell r="AU224">
            <v>115.4</v>
          </cell>
          <cell r="AV224">
            <v>117.83</v>
          </cell>
          <cell r="AW224">
            <v>120.27</v>
          </cell>
          <cell r="AX224">
            <v>122.71</v>
          </cell>
          <cell r="AY224">
            <v>125.14</v>
          </cell>
          <cell r="AZ224">
            <v>127.58</v>
          </cell>
          <cell r="BA224">
            <v>130.01</v>
          </cell>
          <cell r="BB224">
            <v>132.45</v>
          </cell>
          <cell r="BC224">
            <v>120.27</v>
          </cell>
          <cell r="BD224">
            <v>58</v>
          </cell>
          <cell r="BE224">
            <v>106.99</v>
          </cell>
          <cell r="BF224">
            <v>110.4</v>
          </cell>
          <cell r="BG224">
            <v>113.81</v>
          </cell>
          <cell r="BH224">
            <v>117.22</v>
          </cell>
          <cell r="BI224">
            <v>120.63</v>
          </cell>
          <cell r="BJ224">
            <v>124.04</v>
          </cell>
          <cell r="BK224">
            <v>127.45</v>
          </cell>
          <cell r="BL224">
            <v>130.86</v>
          </cell>
          <cell r="BM224">
            <v>134.28</v>
          </cell>
          <cell r="BN224">
            <v>137.69</v>
          </cell>
          <cell r="BO224">
            <v>141.1</v>
          </cell>
          <cell r="BP224">
            <v>144.51</v>
          </cell>
          <cell r="BQ224">
            <v>147.92</v>
          </cell>
          <cell r="BR224">
            <v>151.33</v>
          </cell>
          <cell r="BS224">
            <v>154.74</v>
          </cell>
          <cell r="BT224">
            <v>158.15</v>
          </cell>
          <cell r="BU224">
            <v>161.56</v>
          </cell>
          <cell r="BV224">
            <v>164.97</v>
          </cell>
          <cell r="BW224">
            <v>168.38</v>
          </cell>
          <cell r="BX224">
            <v>171.79</v>
          </cell>
          <cell r="BY224">
            <v>175.2</v>
          </cell>
          <cell r="BZ224">
            <v>178.61</v>
          </cell>
          <cell r="CA224">
            <v>182.02</v>
          </cell>
          <cell r="CB224">
            <v>185.43</v>
          </cell>
          <cell r="CC224">
            <v>168.38</v>
          </cell>
        </row>
        <row r="225">
          <cell r="AD225">
            <v>59</v>
          </cell>
          <cell r="AE225">
            <v>77.73</v>
          </cell>
          <cell r="AF225">
            <v>80.21</v>
          </cell>
          <cell r="AG225">
            <v>82.68</v>
          </cell>
          <cell r="AH225">
            <v>85.16</v>
          </cell>
          <cell r="AI225">
            <v>87.64</v>
          </cell>
          <cell r="AJ225">
            <v>90.12</v>
          </cell>
          <cell r="AK225">
            <v>92.6</v>
          </cell>
          <cell r="AL225">
            <v>95.07</v>
          </cell>
          <cell r="AM225">
            <v>97.55</v>
          </cell>
          <cell r="AN225">
            <v>100.03</v>
          </cell>
          <cell r="AO225">
            <v>102.51</v>
          </cell>
          <cell r="AP225">
            <v>104.99</v>
          </cell>
          <cell r="AQ225">
            <v>107.47</v>
          </cell>
          <cell r="AR225">
            <v>109.94</v>
          </cell>
          <cell r="AS225">
            <v>112.42</v>
          </cell>
          <cell r="AT225">
            <v>114.9</v>
          </cell>
          <cell r="AU225">
            <v>117.38</v>
          </cell>
          <cell r="AV225">
            <v>119.86</v>
          </cell>
          <cell r="AW225">
            <v>122.33</v>
          </cell>
          <cell r="AX225">
            <v>124.81</v>
          </cell>
          <cell r="AY225">
            <v>127.29</v>
          </cell>
          <cell r="AZ225">
            <v>129.77</v>
          </cell>
          <cell r="BA225">
            <v>132.25</v>
          </cell>
          <cell r="BB225">
            <v>134.72</v>
          </cell>
          <cell r="BC225">
            <v>122.33</v>
          </cell>
          <cell r="BD225">
            <v>59</v>
          </cell>
          <cell r="BE225">
            <v>108.82</v>
          </cell>
          <cell r="BF225">
            <v>112.29</v>
          </cell>
          <cell r="BG225">
            <v>115.76</v>
          </cell>
          <cell r="BH225">
            <v>119.23</v>
          </cell>
          <cell r="BI225">
            <v>122.7</v>
          </cell>
          <cell r="BJ225">
            <v>126.17</v>
          </cell>
          <cell r="BK225">
            <v>129.64</v>
          </cell>
          <cell r="BL225">
            <v>133.1</v>
          </cell>
          <cell r="BM225">
            <v>136.57</v>
          </cell>
          <cell r="BN225">
            <v>140.04</v>
          </cell>
          <cell r="BO225">
            <v>143.51</v>
          </cell>
          <cell r="BP225">
            <v>146.98</v>
          </cell>
          <cell r="BQ225">
            <v>150.45</v>
          </cell>
          <cell r="BR225">
            <v>153.92</v>
          </cell>
          <cell r="BS225">
            <v>157.39</v>
          </cell>
          <cell r="BT225">
            <v>160.86</v>
          </cell>
          <cell r="BU225">
            <v>164.33</v>
          </cell>
          <cell r="BV225">
            <v>167.8</v>
          </cell>
          <cell r="BW225">
            <v>171.27</v>
          </cell>
          <cell r="BX225">
            <v>174.74</v>
          </cell>
          <cell r="BY225">
            <v>178.2</v>
          </cell>
          <cell r="BZ225">
            <v>181.67</v>
          </cell>
          <cell r="CA225">
            <v>185.14</v>
          </cell>
          <cell r="CB225">
            <v>188.61</v>
          </cell>
          <cell r="CC225">
            <v>171.27</v>
          </cell>
        </row>
        <row r="226">
          <cell r="AD226">
            <v>60</v>
          </cell>
          <cell r="AE226">
            <v>79.04</v>
          </cell>
          <cell r="AF226">
            <v>81.56</v>
          </cell>
          <cell r="AG226">
            <v>84.08</v>
          </cell>
          <cell r="AH226">
            <v>86.6</v>
          </cell>
          <cell r="AI226">
            <v>89.12</v>
          </cell>
          <cell r="AJ226">
            <v>91.64</v>
          </cell>
          <cell r="AK226">
            <v>94.16</v>
          </cell>
          <cell r="AL226">
            <v>96.68</v>
          </cell>
          <cell r="AM226">
            <v>99.2</v>
          </cell>
          <cell r="AN226">
            <v>101.72</v>
          </cell>
          <cell r="AO226">
            <v>104.24</v>
          </cell>
          <cell r="AP226">
            <v>106.76</v>
          </cell>
          <cell r="AQ226">
            <v>109.28</v>
          </cell>
          <cell r="AR226">
            <v>111.8</v>
          </cell>
          <cell r="AS226">
            <v>114.32</v>
          </cell>
          <cell r="AT226">
            <v>116.84</v>
          </cell>
          <cell r="AU226">
            <v>119.36</v>
          </cell>
          <cell r="AV226">
            <v>121.88</v>
          </cell>
          <cell r="AW226">
            <v>124.4</v>
          </cell>
          <cell r="AX226">
            <v>126.92</v>
          </cell>
          <cell r="AY226">
            <v>129.44</v>
          </cell>
          <cell r="AZ226">
            <v>131.96</v>
          </cell>
          <cell r="BA226">
            <v>134.48</v>
          </cell>
          <cell r="BB226">
            <v>137</v>
          </cell>
          <cell r="BC226">
            <v>124.4</v>
          </cell>
          <cell r="BD226">
            <v>60</v>
          </cell>
          <cell r="BE226">
            <v>110.65</v>
          </cell>
          <cell r="BF226">
            <v>114.18</v>
          </cell>
          <cell r="BG226">
            <v>117.71</v>
          </cell>
          <cell r="BH226">
            <v>121.23</v>
          </cell>
          <cell r="BI226">
            <v>124.76</v>
          </cell>
          <cell r="BJ226">
            <v>128.29</v>
          </cell>
          <cell r="BK226">
            <v>131.82</v>
          </cell>
          <cell r="BL226">
            <v>135.35</v>
          </cell>
          <cell r="BM226">
            <v>138.87</v>
          </cell>
          <cell r="BN226">
            <v>142.4</v>
          </cell>
          <cell r="BO226">
            <v>145.93</v>
          </cell>
          <cell r="BP226">
            <v>149.46</v>
          </cell>
          <cell r="BQ226">
            <v>152.99</v>
          </cell>
          <cell r="BR226">
            <v>156.51</v>
          </cell>
          <cell r="BS226">
            <v>160.04</v>
          </cell>
          <cell r="BT226">
            <v>163.57</v>
          </cell>
          <cell r="BU226">
            <v>167.1</v>
          </cell>
          <cell r="BV226">
            <v>170.63</v>
          </cell>
          <cell r="BW226">
            <v>174.15</v>
          </cell>
          <cell r="BX226">
            <v>177.68</v>
          </cell>
          <cell r="BY226">
            <v>181.21</v>
          </cell>
          <cell r="BZ226">
            <v>184.74</v>
          </cell>
          <cell r="CA226">
            <v>188.27</v>
          </cell>
          <cell r="CB226">
            <v>191.79</v>
          </cell>
          <cell r="CC226">
            <v>174.15</v>
          </cell>
        </row>
        <row r="227">
          <cell r="AD227">
            <v>61</v>
          </cell>
          <cell r="AE227">
            <v>80.34</v>
          </cell>
          <cell r="AF227">
            <v>82.9</v>
          </cell>
          <cell r="AG227">
            <v>85.47</v>
          </cell>
          <cell r="AH227">
            <v>88.03</v>
          </cell>
          <cell r="AI227">
            <v>90.59</v>
          </cell>
          <cell r="AJ227">
            <v>93.15</v>
          </cell>
          <cell r="AK227">
            <v>95.71</v>
          </cell>
          <cell r="AL227">
            <v>98.28</v>
          </cell>
          <cell r="AM227">
            <v>100.84</v>
          </cell>
          <cell r="AN227">
            <v>103.4</v>
          </cell>
          <cell r="AO227">
            <v>105.96</v>
          </cell>
          <cell r="AP227">
            <v>108.52</v>
          </cell>
          <cell r="AQ227">
            <v>111.09</v>
          </cell>
          <cell r="AR227">
            <v>113.65</v>
          </cell>
          <cell r="AS227">
            <v>116.21</v>
          </cell>
          <cell r="AT227">
            <v>118.77</v>
          </cell>
          <cell r="AU227">
            <v>121.33</v>
          </cell>
          <cell r="AV227">
            <v>123.9</v>
          </cell>
          <cell r="AW227">
            <v>126.46</v>
          </cell>
          <cell r="AX227">
            <v>129.02</v>
          </cell>
          <cell r="AY227">
            <v>131.58</v>
          </cell>
          <cell r="AZ227">
            <v>134.14</v>
          </cell>
          <cell r="BA227">
            <v>136.71</v>
          </cell>
          <cell r="BB227">
            <v>139.27</v>
          </cell>
          <cell r="BC227">
            <v>126.46</v>
          </cell>
          <cell r="BD227">
            <v>61</v>
          </cell>
          <cell r="BE227">
            <v>112.48</v>
          </cell>
          <cell r="BF227">
            <v>116.06</v>
          </cell>
          <cell r="BG227">
            <v>119.65</v>
          </cell>
          <cell r="BH227">
            <v>123.24</v>
          </cell>
          <cell r="BI227">
            <v>126.83</v>
          </cell>
          <cell r="BJ227">
            <v>130.41</v>
          </cell>
          <cell r="BK227">
            <v>134</v>
          </cell>
          <cell r="BL227">
            <v>137.59</v>
          </cell>
          <cell r="BM227">
            <v>141.17</v>
          </cell>
          <cell r="BN227">
            <v>144.76</v>
          </cell>
          <cell r="BO227">
            <v>148.35</v>
          </cell>
          <cell r="BP227">
            <v>151.93</v>
          </cell>
          <cell r="BQ227">
            <v>155.52</v>
          </cell>
          <cell r="BR227">
            <v>159.11</v>
          </cell>
          <cell r="BS227">
            <v>162.69</v>
          </cell>
          <cell r="BT227">
            <v>166.28</v>
          </cell>
          <cell r="BU227">
            <v>169.87</v>
          </cell>
          <cell r="BV227">
            <v>173.45</v>
          </cell>
          <cell r="BW227">
            <v>177.04</v>
          </cell>
          <cell r="BX227">
            <v>180.63</v>
          </cell>
          <cell r="BY227">
            <v>184.21</v>
          </cell>
          <cell r="BZ227">
            <v>187.8</v>
          </cell>
          <cell r="CA227">
            <v>191.39</v>
          </cell>
          <cell r="CB227">
            <v>194.98</v>
          </cell>
          <cell r="CC227">
            <v>177.04</v>
          </cell>
        </row>
        <row r="228">
          <cell r="AD228">
            <v>62</v>
          </cell>
          <cell r="AE228">
            <v>81.65</v>
          </cell>
          <cell r="AF228">
            <v>84.25</v>
          </cell>
          <cell r="AG228">
            <v>86.86</v>
          </cell>
          <cell r="AH228">
            <v>89.46</v>
          </cell>
          <cell r="AI228">
            <v>92.06</v>
          </cell>
          <cell r="AJ228">
            <v>94.67</v>
          </cell>
          <cell r="AK228">
            <v>97.27</v>
          </cell>
          <cell r="AL228">
            <v>99.88</v>
          </cell>
          <cell r="AM228">
            <v>102.48</v>
          </cell>
          <cell r="AN228">
            <v>105.08</v>
          </cell>
          <cell r="AO228">
            <v>107.69</v>
          </cell>
          <cell r="AP228">
            <v>110.29</v>
          </cell>
          <cell r="AQ228">
            <v>112.9</v>
          </cell>
          <cell r="AR228">
            <v>115.5</v>
          </cell>
          <cell r="AS228">
            <v>118.1</v>
          </cell>
          <cell r="AT228">
            <v>120.71</v>
          </cell>
          <cell r="AU228">
            <v>123.31</v>
          </cell>
          <cell r="AV228">
            <v>125.92</v>
          </cell>
          <cell r="AW228">
            <v>128.52</v>
          </cell>
          <cell r="AX228">
            <v>131.12</v>
          </cell>
          <cell r="AY228">
            <v>133.73</v>
          </cell>
          <cell r="AZ228">
            <v>136.33</v>
          </cell>
          <cell r="BA228">
            <v>138.94</v>
          </cell>
          <cell r="BB228">
            <v>141.54</v>
          </cell>
          <cell r="BC228">
            <v>128.52</v>
          </cell>
          <cell r="BD228">
            <v>62</v>
          </cell>
          <cell r="BE228">
            <v>114.31</v>
          </cell>
          <cell r="BF228">
            <v>117.95</v>
          </cell>
          <cell r="BG228">
            <v>121.6</v>
          </cell>
          <cell r="BH228">
            <v>125.24</v>
          </cell>
          <cell r="BI228">
            <v>128.89</v>
          </cell>
          <cell r="BJ228">
            <v>132.54</v>
          </cell>
          <cell r="BK228">
            <v>136.18</v>
          </cell>
          <cell r="BL228">
            <v>139.83</v>
          </cell>
          <cell r="BM228">
            <v>143.47</v>
          </cell>
          <cell r="BN228">
            <v>147.12</v>
          </cell>
          <cell r="BO228">
            <v>150.76</v>
          </cell>
          <cell r="BP228">
            <v>154.41</v>
          </cell>
          <cell r="BQ228">
            <v>158.05</v>
          </cell>
          <cell r="BR228">
            <v>161.7</v>
          </cell>
          <cell r="BS228">
            <v>165.35</v>
          </cell>
          <cell r="BT228">
            <v>168.99</v>
          </cell>
          <cell r="BU228">
            <v>172.64</v>
          </cell>
          <cell r="BV228">
            <v>176.28</v>
          </cell>
          <cell r="BW228">
            <v>179.93</v>
          </cell>
          <cell r="BX228">
            <v>183.57</v>
          </cell>
          <cell r="BY228">
            <v>187.22</v>
          </cell>
          <cell r="BZ228">
            <v>190.87</v>
          </cell>
          <cell r="CA228">
            <v>194.51</v>
          </cell>
          <cell r="CB228">
            <v>198.16</v>
          </cell>
          <cell r="CC228">
            <v>179.93</v>
          </cell>
        </row>
        <row r="229">
          <cell r="AD229">
            <v>63</v>
          </cell>
          <cell r="AE229">
            <v>82.95</v>
          </cell>
          <cell r="AF229">
            <v>85.6</v>
          </cell>
          <cell r="AG229">
            <v>88.25</v>
          </cell>
          <cell r="AH229">
            <v>90.89</v>
          </cell>
          <cell r="AI229">
            <v>93.54</v>
          </cell>
          <cell r="AJ229">
            <v>96.18</v>
          </cell>
          <cell r="AK229">
            <v>98.83</v>
          </cell>
          <cell r="AL229">
            <v>101.48</v>
          </cell>
          <cell r="AM229">
            <v>104.12</v>
          </cell>
          <cell r="AN229">
            <v>106.77</v>
          </cell>
          <cell r="AO229">
            <v>109.41</v>
          </cell>
          <cell r="AP229">
            <v>112.06</v>
          </cell>
          <cell r="AQ229">
            <v>114.71</v>
          </cell>
          <cell r="AR229">
            <v>117.35</v>
          </cell>
          <cell r="AS229">
            <v>120</v>
          </cell>
          <cell r="AT229">
            <v>122.64</v>
          </cell>
          <cell r="AU229">
            <v>125.29</v>
          </cell>
          <cell r="AV229">
            <v>127.94</v>
          </cell>
          <cell r="AW229">
            <v>130.58</v>
          </cell>
          <cell r="AX229">
            <v>133.23</v>
          </cell>
          <cell r="AY229">
            <v>135.87</v>
          </cell>
          <cell r="AZ229">
            <v>138.52</v>
          </cell>
          <cell r="BA229">
            <v>141.17</v>
          </cell>
          <cell r="BB229">
            <v>143.81</v>
          </cell>
          <cell r="BC229">
            <v>130.58</v>
          </cell>
          <cell r="BD229">
            <v>63</v>
          </cell>
          <cell r="BE229">
            <v>116.14</v>
          </cell>
          <cell r="BF229">
            <v>119.84</v>
          </cell>
          <cell r="BG229">
            <v>123.54</v>
          </cell>
          <cell r="BH229">
            <v>127.25</v>
          </cell>
          <cell r="BI229">
            <v>130.95</v>
          </cell>
          <cell r="BJ229">
            <v>134.66</v>
          </cell>
          <cell r="BK229">
            <v>138.36</v>
          </cell>
          <cell r="BL229">
            <v>142.07</v>
          </cell>
          <cell r="BM229">
            <v>145.77</v>
          </cell>
          <cell r="BN229">
            <v>149.48</v>
          </cell>
          <cell r="BO229">
            <v>153.18</v>
          </cell>
          <cell r="BP229">
            <v>156.88</v>
          </cell>
          <cell r="BQ229">
            <v>160.59</v>
          </cell>
          <cell r="BR229">
            <v>164.29</v>
          </cell>
          <cell r="BS229">
            <v>168</v>
          </cell>
          <cell r="BT229">
            <v>171.7</v>
          </cell>
          <cell r="BU229">
            <v>175.41</v>
          </cell>
          <cell r="BV229">
            <v>179.11</v>
          </cell>
          <cell r="BW229">
            <v>182.82</v>
          </cell>
          <cell r="BX229">
            <v>186.52</v>
          </cell>
          <cell r="BY229">
            <v>190.22</v>
          </cell>
          <cell r="BZ229">
            <v>193.93</v>
          </cell>
          <cell r="CA229">
            <v>197.63</v>
          </cell>
          <cell r="CB229">
            <v>201.34</v>
          </cell>
          <cell r="CC229">
            <v>182.82</v>
          </cell>
        </row>
        <row r="230">
          <cell r="AD230">
            <v>64</v>
          </cell>
          <cell r="AE230">
            <v>84.25</v>
          </cell>
          <cell r="AF230">
            <v>86.95</v>
          </cell>
          <cell r="AG230">
            <v>89.64</v>
          </cell>
          <cell r="AH230">
            <v>92.32</v>
          </cell>
          <cell r="AI230">
            <v>95.01</v>
          </cell>
          <cell r="AJ230">
            <v>97.7</v>
          </cell>
          <cell r="AK230">
            <v>100.39</v>
          </cell>
          <cell r="AL230">
            <v>103.08</v>
          </cell>
          <cell r="AM230">
            <v>105.77</v>
          </cell>
          <cell r="AN230">
            <v>108.45</v>
          </cell>
          <cell r="AO230">
            <v>111.14</v>
          </cell>
          <cell r="AP230">
            <v>113.83</v>
          </cell>
          <cell r="AQ230">
            <v>116.52</v>
          </cell>
          <cell r="AR230">
            <v>119.21</v>
          </cell>
          <cell r="AS230">
            <v>121.89</v>
          </cell>
          <cell r="AT230">
            <v>124.58</v>
          </cell>
          <cell r="AU230">
            <v>127.27</v>
          </cell>
          <cell r="AV230">
            <v>129.96</v>
          </cell>
          <cell r="AW230">
            <v>132.65</v>
          </cell>
          <cell r="AX230">
            <v>135.33</v>
          </cell>
          <cell r="AY230">
            <v>138.02</v>
          </cell>
          <cell r="AZ230">
            <v>140.71</v>
          </cell>
          <cell r="BA230">
            <v>143.4</v>
          </cell>
          <cell r="BB230">
            <v>146.09</v>
          </cell>
          <cell r="BC230">
            <v>132.64</v>
          </cell>
          <cell r="BD230">
            <v>64</v>
          </cell>
          <cell r="BE230">
            <v>117.96</v>
          </cell>
          <cell r="BF230">
            <v>121.73</v>
          </cell>
          <cell r="BG230">
            <v>125.49</v>
          </cell>
          <cell r="BH230">
            <v>129.25</v>
          </cell>
          <cell r="BI230">
            <v>133.02</v>
          </cell>
          <cell r="BJ230">
            <v>136.78</v>
          </cell>
          <cell r="BK230">
            <v>140.54</v>
          </cell>
          <cell r="BL230">
            <v>144.31</v>
          </cell>
          <cell r="BM230">
            <v>148.07</v>
          </cell>
          <cell r="BN230">
            <v>151.83</v>
          </cell>
          <cell r="BO230">
            <v>155.6</v>
          </cell>
          <cell r="BP230">
            <v>159.36</v>
          </cell>
          <cell r="BQ230">
            <v>163.12</v>
          </cell>
          <cell r="BR230">
            <v>166.89</v>
          </cell>
          <cell r="BS230">
            <v>170.65</v>
          </cell>
          <cell r="BT230">
            <v>174.41</v>
          </cell>
          <cell r="BU230">
            <v>178.18</v>
          </cell>
          <cell r="BV230">
            <v>181.94</v>
          </cell>
          <cell r="BW230">
            <v>185.7</v>
          </cell>
          <cell r="BX230">
            <v>189.47</v>
          </cell>
          <cell r="BY230">
            <v>193.23</v>
          </cell>
          <cell r="BZ230">
            <v>196.99</v>
          </cell>
          <cell r="CA230">
            <v>200.76</v>
          </cell>
          <cell r="CB230">
            <v>204.52</v>
          </cell>
          <cell r="CC230">
            <v>185.7</v>
          </cell>
        </row>
        <row r="231">
          <cell r="AD231">
            <v>65</v>
          </cell>
          <cell r="AE231">
            <v>85.57</v>
          </cell>
          <cell r="AF231">
            <v>88.3</v>
          </cell>
          <cell r="AG231">
            <v>91.03</v>
          </cell>
          <cell r="AH231">
            <v>93.76</v>
          </cell>
          <cell r="AI231">
            <v>96.49</v>
          </cell>
          <cell r="AJ231">
            <v>99.22</v>
          </cell>
          <cell r="AK231">
            <v>101.95</v>
          </cell>
          <cell r="AL231">
            <v>104.68</v>
          </cell>
          <cell r="AM231">
            <v>107.41</v>
          </cell>
          <cell r="AN231">
            <v>110.14</v>
          </cell>
          <cell r="AO231">
            <v>112.87</v>
          </cell>
          <cell r="AP231">
            <v>115.6</v>
          </cell>
          <cell r="AQ231">
            <v>118.33</v>
          </cell>
          <cell r="AR231">
            <v>121.06</v>
          </cell>
          <cell r="AS231">
            <v>123.79</v>
          </cell>
          <cell r="AT231">
            <v>126.52</v>
          </cell>
          <cell r="AU231">
            <v>129.25</v>
          </cell>
          <cell r="AV231">
            <v>131.98</v>
          </cell>
          <cell r="AW231">
            <v>134.71</v>
          </cell>
          <cell r="AX231">
            <v>137.44</v>
          </cell>
          <cell r="AY231">
            <v>140.17</v>
          </cell>
          <cell r="AZ231">
            <v>142.9</v>
          </cell>
          <cell r="BA231">
            <v>145.63</v>
          </cell>
          <cell r="BB231">
            <v>148.36</v>
          </cell>
          <cell r="BC231">
            <v>134.71</v>
          </cell>
          <cell r="BD231">
            <v>65</v>
          </cell>
          <cell r="BE231">
            <v>119.79</v>
          </cell>
          <cell r="BF231">
            <v>123.62</v>
          </cell>
          <cell r="BG231">
            <v>127.44</v>
          </cell>
          <cell r="BH231">
            <v>131.26</v>
          </cell>
          <cell r="BI231">
            <v>135.08</v>
          </cell>
          <cell r="BJ231">
            <v>138.9</v>
          </cell>
          <cell r="BK231">
            <v>142.73</v>
          </cell>
          <cell r="BL231">
            <v>146.55</v>
          </cell>
          <cell r="BM231">
            <v>150.37</v>
          </cell>
          <cell r="BN231">
            <v>154.19</v>
          </cell>
          <cell r="BO231">
            <v>158.01</v>
          </cell>
          <cell r="BP231">
            <v>161.84</v>
          </cell>
          <cell r="BQ231">
            <v>165.66</v>
          </cell>
          <cell r="BR231">
            <v>169.48</v>
          </cell>
          <cell r="BS231">
            <v>173.3</v>
          </cell>
          <cell r="BT231">
            <v>177.12</v>
          </cell>
          <cell r="BU231">
            <v>180.95</v>
          </cell>
          <cell r="BV231">
            <v>184.77</v>
          </cell>
          <cell r="BW231">
            <v>188.59</v>
          </cell>
          <cell r="BX231">
            <v>192.41</v>
          </cell>
          <cell r="BY231">
            <v>196.23</v>
          </cell>
          <cell r="BZ231">
            <v>200.06</v>
          </cell>
          <cell r="CA231">
            <v>203.88</v>
          </cell>
          <cell r="CB231">
            <v>207.7</v>
          </cell>
          <cell r="CC231">
            <v>188.59</v>
          </cell>
        </row>
        <row r="232">
          <cell r="AD232">
            <v>66</v>
          </cell>
          <cell r="AE232">
            <v>86.87</v>
          </cell>
          <cell r="AF232">
            <v>89.65</v>
          </cell>
          <cell r="AG232">
            <v>92.42</v>
          </cell>
          <cell r="AH232">
            <v>95.19</v>
          </cell>
          <cell r="AI232">
            <v>97.96</v>
          </cell>
          <cell r="AJ232">
            <v>100.73</v>
          </cell>
          <cell r="AK232">
            <v>103.51</v>
          </cell>
          <cell r="AL232">
            <v>106.28</v>
          </cell>
          <cell r="AM232">
            <v>109.05</v>
          </cell>
          <cell r="AN232">
            <v>111.82</v>
          </cell>
          <cell r="AO232">
            <v>114.59</v>
          </cell>
          <cell r="AP232">
            <v>117.37</v>
          </cell>
          <cell r="AQ232">
            <v>120.14</v>
          </cell>
          <cell r="AR232">
            <v>122.91</v>
          </cell>
          <cell r="AS232">
            <v>125.68</v>
          </cell>
          <cell r="AT232">
            <v>128.45</v>
          </cell>
          <cell r="AU232">
            <v>131.23</v>
          </cell>
          <cell r="AV232">
            <v>134</v>
          </cell>
          <cell r="AW232">
            <v>136.77</v>
          </cell>
          <cell r="AX232">
            <v>139.54</v>
          </cell>
          <cell r="AY232">
            <v>142.31</v>
          </cell>
          <cell r="AZ232">
            <v>145.09</v>
          </cell>
          <cell r="BA232">
            <v>147.86</v>
          </cell>
          <cell r="BB232">
            <v>150.63</v>
          </cell>
          <cell r="BC232">
            <v>136.77</v>
          </cell>
          <cell r="BD232">
            <v>66</v>
          </cell>
          <cell r="BE232">
            <v>121.62</v>
          </cell>
          <cell r="BF232">
            <v>125.5</v>
          </cell>
          <cell r="BG232">
            <v>129.38</v>
          </cell>
          <cell r="BH232">
            <v>133.27</v>
          </cell>
          <cell r="BI232">
            <v>137.15</v>
          </cell>
          <cell r="BJ232">
            <v>141.03</v>
          </cell>
          <cell r="BK232">
            <v>144.91</v>
          </cell>
          <cell r="BL232">
            <v>148.79</v>
          </cell>
          <cell r="BM232">
            <v>152.67</v>
          </cell>
          <cell r="BN232">
            <v>156.55</v>
          </cell>
          <cell r="BO232">
            <v>160.43</v>
          </cell>
          <cell r="BP232">
            <v>164.31</v>
          </cell>
          <cell r="BQ232">
            <v>168.19</v>
          </cell>
          <cell r="BR232">
            <v>172.07</v>
          </cell>
          <cell r="BS232">
            <v>175.95</v>
          </cell>
          <cell r="BT232">
            <v>179.84</v>
          </cell>
          <cell r="BU232">
            <v>183.72</v>
          </cell>
          <cell r="BV232">
            <v>187.6</v>
          </cell>
          <cell r="BW232">
            <v>191.48</v>
          </cell>
          <cell r="BX232">
            <v>195.36</v>
          </cell>
          <cell r="BY232">
            <v>199.24</v>
          </cell>
          <cell r="BZ232">
            <v>203.12</v>
          </cell>
          <cell r="CA232">
            <v>207</v>
          </cell>
          <cell r="CB232">
            <v>210.88</v>
          </cell>
          <cell r="CC232">
            <v>191.48</v>
          </cell>
        </row>
        <row r="233">
          <cell r="AD233">
            <v>67</v>
          </cell>
          <cell r="AE233">
            <v>88.18</v>
          </cell>
          <cell r="AF233">
            <v>90.99</v>
          </cell>
          <cell r="AG233">
            <v>93.81</v>
          </cell>
          <cell r="AH233">
            <v>96.62</v>
          </cell>
          <cell r="AI233">
            <v>99.44</v>
          </cell>
          <cell r="AJ233">
            <v>102.25</v>
          </cell>
          <cell r="AK233">
            <v>105.06</v>
          </cell>
          <cell r="AL233">
            <v>107.88</v>
          </cell>
          <cell r="AM233">
            <v>110.69</v>
          </cell>
          <cell r="AN233">
            <v>113.51</v>
          </cell>
          <cell r="AO233">
            <v>116.32</v>
          </cell>
          <cell r="AP233">
            <v>119.13</v>
          </cell>
          <cell r="AQ233">
            <v>121.95</v>
          </cell>
          <cell r="AR233">
            <v>124.76</v>
          </cell>
          <cell r="AS233">
            <v>127.58</v>
          </cell>
          <cell r="AT233">
            <v>130.39</v>
          </cell>
          <cell r="AU233">
            <v>133.2</v>
          </cell>
          <cell r="AV233">
            <v>136.02</v>
          </cell>
          <cell r="AW233">
            <v>138.83</v>
          </cell>
          <cell r="AX233">
            <v>141.65</v>
          </cell>
          <cell r="AY233">
            <v>144.46</v>
          </cell>
          <cell r="AZ233">
            <v>147.27</v>
          </cell>
          <cell r="BA233">
            <v>150.09</v>
          </cell>
          <cell r="BB233">
            <v>152.9</v>
          </cell>
          <cell r="BC233">
            <v>138.83</v>
          </cell>
          <cell r="BD233">
            <v>67</v>
          </cell>
          <cell r="BE233">
            <v>123.45</v>
          </cell>
          <cell r="BF233">
            <v>127.39</v>
          </cell>
          <cell r="BG233">
            <v>131.33</v>
          </cell>
          <cell r="BH233">
            <v>135.27</v>
          </cell>
          <cell r="BI233">
            <v>139.21</v>
          </cell>
          <cell r="BJ233">
            <v>143.15</v>
          </cell>
          <cell r="BK233">
            <v>147.09</v>
          </cell>
          <cell r="BL233">
            <v>151.03</v>
          </cell>
          <cell r="BM233">
            <v>154.97</v>
          </cell>
          <cell r="BN233">
            <v>158.91</v>
          </cell>
          <cell r="BO233">
            <v>162.85</v>
          </cell>
          <cell r="BP233">
            <v>166.79</v>
          </cell>
          <cell r="BQ233">
            <v>170.73</v>
          </cell>
          <cell r="BR233">
            <v>174.67</v>
          </cell>
          <cell r="BS233">
            <v>178.61</v>
          </cell>
          <cell r="BT233">
            <v>182.55</v>
          </cell>
          <cell r="BU233">
            <v>186.49</v>
          </cell>
          <cell r="BV233">
            <v>190.43</v>
          </cell>
          <cell r="BW233">
            <v>194.37</v>
          </cell>
          <cell r="BX233">
            <v>198.3</v>
          </cell>
          <cell r="BY233">
            <v>202.24</v>
          </cell>
          <cell r="BZ233">
            <v>206.18</v>
          </cell>
          <cell r="CA233">
            <v>210.12</v>
          </cell>
          <cell r="CB233">
            <v>214.06</v>
          </cell>
          <cell r="CC233">
            <v>194.36</v>
          </cell>
        </row>
        <row r="234">
          <cell r="AD234">
            <v>68</v>
          </cell>
          <cell r="AE234">
            <v>89.49</v>
          </cell>
          <cell r="AF234">
            <v>92.34</v>
          </cell>
          <cell r="AG234">
            <v>95.2</v>
          </cell>
          <cell r="AH234">
            <v>98.05</v>
          </cell>
          <cell r="AI234">
            <v>100.91</v>
          </cell>
          <cell r="AJ234">
            <v>103.77</v>
          </cell>
          <cell r="AK234">
            <v>106.62</v>
          </cell>
          <cell r="AL234">
            <v>109.48</v>
          </cell>
          <cell r="AM234">
            <v>112.33</v>
          </cell>
          <cell r="AN234">
            <v>115.19</v>
          </cell>
          <cell r="AO234">
            <v>118.05</v>
          </cell>
          <cell r="AP234">
            <v>120.9</v>
          </cell>
          <cell r="AQ234">
            <v>123.76</v>
          </cell>
          <cell r="AR234">
            <v>126.61</v>
          </cell>
          <cell r="AS234">
            <v>129.47</v>
          </cell>
          <cell r="AT234">
            <v>132.33</v>
          </cell>
          <cell r="AU234">
            <v>135.18</v>
          </cell>
          <cell r="AV234">
            <v>138.04</v>
          </cell>
          <cell r="AW234">
            <v>140.89</v>
          </cell>
          <cell r="AX234">
            <v>143.75</v>
          </cell>
          <cell r="AY234">
            <v>146.61</v>
          </cell>
          <cell r="AZ234">
            <v>149.46</v>
          </cell>
          <cell r="BA234">
            <v>152.32</v>
          </cell>
          <cell r="BB234">
            <v>155.17</v>
          </cell>
          <cell r="BC234">
            <v>140.89</v>
          </cell>
          <cell r="BD234">
            <v>68</v>
          </cell>
          <cell r="BE234">
            <v>125.28</v>
          </cell>
          <cell r="BF234">
            <v>129.28</v>
          </cell>
          <cell r="BG234">
            <v>133.28</v>
          </cell>
          <cell r="BH234">
            <v>137.28</v>
          </cell>
          <cell r="BI234">
            <v>141.27</v>
          </cell>
          <cell r="BJ234">
            <v>145.27</v>
          </cell>
          <cell r="BK234">
            <v>149.27</v>
          </cell>
          <cell r="BL234">
            <v>153.27</v>
          </cell>
          <cell r="BM234">
            <v>157.27</v>
          </cell>
          <cell r="BN234">
            <v>161.27</v>
          </cell>
          <cell r="BO234">
            <v>165.27</v>
          </cell>
          <cell r="BP234">
            <v>169.26</v>
          </cell>
          <cell r="BQ234">
            <v>173.26</v>
          </cell>
          <cell r="BR234">
            <v>177.26</v>
          </cell>
          <cell r="BS234">
            <v>181.26</v>
          </cell>
          <cell r="BT234">
            <v>185.26</v>
          </cell>
          <cell r="BU234">
            <v>189.26</v>
          </cell>
          <cell r="BV234">
            <v>193.25</v>
          </cell>
          <cell r="BW234">
            <v>197.25</v>
          </cell>
          <cell r="BX234">
            <v>201.25</v>
          </cell>
          <cell r="BY234">
            <v>205.25</v>
          </cell>
          <cell r="BZ234">
            <v>209.25</v>
          </cell>
          <cell r="CA234">
            <v>213.25</v>
          </cell>
          <cell r="CB234">
            <v>217.24</v>
          </cell>
          <cell r="CC234">
            <v>197.25</v>
          </cell>
        </row>
        <row r="235">
          <cell r="AD235">
            <v>69</v>
          </cell>
          <cell r="AE235">
            <v>90.79</v>
          </cell>
          <cell r="AF235">
            <v>93.69</v>
          </cell>
          <cell r="AG235">
            <v>96.59</v>
          </cell>
          <cell r="AH235">
            <v>99.49</v>
          </cell>
          <cell r="AI235">
            <v>102.38</v>
          </cell>
          <cell r="AJ235">
            <v>105.28</v>
          </cell>
          <cell r="AK235">
            <v>108.18</v>
          </cell>
          <cell r="AL235">
            <v>111.08</v>
          </cell>
          <cell r="AM235">
            <v>113.98</v>
          </cell>
          <cell r="AN235">
            <v>116.88</v>
          </cell>
          <cell r="AO235">
            <v>119.77</v>
          </cell>
          <cell r="AP235">
            <v>122.67</v>
          </cell>
          <cell r="AQ235">
            <v>125.57</v>
          </cell>
          <cell r="AR235">
            <v>128.47</v>
          </cell>
          <cell r="AS235">
            <v>131.37</v>
          </cell>
          <cell r="AT235">
            <v>134.26</v>
          </cell>
          <cell r="AU235">
            <v>137.16</v>
          </cell>
          <cell r="AV235">
            <v>140.06</v>
          </cell>
          <cell r="AW235">
            <v>142.96</v>
          </cell>
          <cell r="AX235">
            <v>145.86</v>
          </cell>
          <cell r="AY235">
            <v>148.75</v>
          </cell>
          <cell r="AZ235">
            <v>151.65</v>
          </cell>
          <cell r="BA235">
            <v>154.55</v>
          </cell>
          <cell r="BB235">
            <v>157.45</v>
          </cell>
          <cell r="BC235">
            <v>142.96</v>
          </cell>
          <cell r="BD235">
            <v>69</v>
          </cell>
          <cell r="BE235">
            <v>127.11</v>
          </cell>
          <cell r="BF235">
            <v>131.17</v>
          </cell>
          <cell r="BG235">
            <v>135.22</v>
          </cell>
          <cell r="BH235">
            <v>139.28</v>
          </cell>
          <cell r="BI235">
            <v>143.34</v>
          </cell>
          <cell r="BJ235">
            <v>147.4</v>
          </cell>
          <cell r="BK235">
            <v>151.45</v>
          </cell>
          <cell r="BL235">
            <v>155.51</v>
          </cell>
          <cell r="BM235">
            <v>159.57</v>
          </cell>
          <cell r="BN235">
            <v>163.63</v>
          </cell>
          <cell r="BO235">
            <v>167.68</v>
          </cell>
          <cell r="BP235">
            <v>171.74</v>
          </cell>
          <cell r="BQ235">
            <v>175.8</v>
          </cell>
          <cell r="BR235">
            <v>179.85</v>
          </cell>
          <cell r="BS235">
            <v>183.91</v>
          </cell>
          <cell r="BT235">
            <v>187.97</v>
          </cell>
          <cell r="BU235">
            <v>192.03</v>
          </cell>
          <cell r="BV235">
            <v>196.08</v>
          </cell>
          <cell r="BW235">
            <v>200.14</v>
          </cell>
          <cell r="BX235">
            <v>204.2</v>
          </cell>
          <cell r="BY235">
            <v>208.25</v>
          </cell>
          <cell r="BZ235">
            <v>212.31</v>
          </cell>
          <cell r="CA235">
            <v>216.37</v>
          </cell>
          <cell r="CB235">
            <v>220.43</v>
          </cell>
          <cell r="CC235">
            <v>200.14</v>
          </cell>
        </row>
        <row r="236">
          <cell r="AD236">
            <v>70</v>
          </cell>
          <cell r="AE236">
            <v>92.1</v>
          </cell>
          <cell r="AF236">
            <v>95.04</v>
          </cell>
          <cell r="AG236">
            <v>97.98</v>
          </cell>
          <cell r="AH236">
            <v>100.92</v>
          </cell>
          <cell r="AI236">
            <v>103.86</v>
          </cell>
          <cell r="AJ236">
            <v>106.8</v>
          </cell>
          <cell r="AK236">
            <v>109.74</v>
          </cell>
          <cell r="AL236">
            <v>112.68</v>
          </cell>
          <cell r="AM236">
            <v>115.62</v>
          </cell>
          <cell r="AN236">
            <v>118.56</v>
          </cell>
          <cell r="AO236">
            <v>121.5</v>
          </cell>
          <cell r="AP236">
            <v>124.44</v>
          </cell>
          <cell r="AQ236">
            <v>127.38</v>
          </cell>
          <cell r="AR236">
            <v>130.32</v>
          </cell>
          <cell r="AS236">
            <v>133.26</v>
          </cell>
          <cell r="AT236">
            <v>136.2</v>
          </cell>
          <cell r="AU236">
            <v>139.14</v>
          </cell>
          <cell r="AV236">
            <v>142.08</v>
          </cell>
          <cell r="AW236">
            <v>145.02</v>
          </cell>
          <cell r="AX236">
            <v>147.96</v>
          </cell>
          <cell r="AY236">
            <v>150.9</v>
          </cell>
          <cell r="AZ236">
            <v>153.84</v>
          </cell>
          <cell r="BA236">
            <v>156.78</v>
          </cell>
          <cell r="BB236">
            <v>159.72</v>
          </cell>
          <cell r="BC236">
            <v>145.02</v>
          </cell>
          <cell r="BD236">
            <v>70</v>
          </cell>
          <cell r="BE236">
            <v>128.94</v>
          </cell>
          <cell r="BF236">
            <v>133.05</v>
          </cell>
          <cell r="BG236">
            <v>137.17</v>
          </cell>
          <cell r="BH236">
            <v>141.29</v>
          </cell>
          <cell r="BI236">
            <v>145.4</v>
          </cell>
          <cell r="BJ236">
            <v>149.52</v>
          </cell>
          <cell r="BK236">
            <v>153.63</v>
          </cell>
          <cell r="BL236">
            <v>157.75</v>
          </cell>
          <cell r="BM236">
            <v>161.87</v>
          </cell>
          <cell r="BN236">
            <v>165.98</v>
          </cell>
          <cell r="BO236">
            <v>170.1</v>
          </cell>
          <cell r="BP236">
            <v>174.22</v>
          </cell>
          <cell r="BQ236">
            <v>178.33</v>
          </cell>
          <cell r="BR236">
            <v>182.45</v>
          </cell>
          <cell r="BS236">
            <v>186.56</v>
          </cell>
          <cell r="BT236">
            <v>190.68</v>
          </cell>
          <cell r="BU236">
            <v>194.8</v>
          </cell>
          <cell r="BV236">
            <v>198.91</v>
          </cell>
          <cell r="BW236">
            <v>203.03</v>
          </cell>
          <cell r="BX236">
            <v>207.14</v>
          </cell>
          <cell r="BY236">
            <v>211.26</v>
          </cell>
          <cell r="BZ236">
            <v>215.38</v>
          </cell>
          <cell r="CA236">
            <v>219.49</v>
          </cell>
          <cell r="CB236">
            <v>223.61</v>
          </cell>
          <cell r="CC236">
            <v>203.03</v>
          </cell>
        </row>
        <row r="237">
          <cell r="AD237">
            <v>71</v>
          </cell>
          <cell r="AE237">
            <v>93.41</v>
          </cell>
          <cell r="AF237">
            <v>96.39</v>
          </cell>
          <cell r="AG237">
            <v>99.37</v>
          </cell>
          <cell r="AH237">
            <v>102.35</v>
          </cell>
          <cell r="AI237">
            <v>105.33</v>
          </cell>
          <cell r="AJ237">
            <v>108.32</v>
          </cell>
          <cell r="AK237">
            <v>111.3</v>
          </cell>
          <cell r="AL237">
            <v>114.28</v>
          </cell>
          <cell r="AM237">
            <v>117.26</v>
          </cell>
          <cell r="AN237">
            <v>120.24</v>
          </cell>
          <cell r="AO237">
            <v>123.23</v>
          </cell>
          <cell r="AP237">
            <v>126.21</v>
          </cell>
          <cell r="AQ237">
            <v>129.19</v>
          </cell>
          <cell r="AR237">
            <v>132.17</v>
          </cell>
          <cell r="AS237">
            <v>135.15</v>
          </cell>
          <cell r="AT237">
            <v>138.14</v>
          </cell>
          <cell r="AU237">
            <v>141.12</v>
          </cell>
          <cell r="AV237">
            <v>144.1</v>
          </cell>
          <cell r="AW237">
            <v>147.08</v>
          </cell>
          <cell r="AX237">
            <v>150.06</v>
          </cell>
          <cell r="AY237">
            <v>153.05</v>
          </cell>
          <cell r="AZ237">
            <v>156.03</v>
          </cell>
          <cell r="BA237">
            <v>159.01</v>
          </cell>
          <cell r="BB237">
            <v>161.99</v>
          </cell>
          <cell r="BC237">
            <v>147.08</v>
          </cell>
          <cell r="BD237">
            <v>71</v>
          </cell>
          <cell r="BE237">
            <v>130.77</v>
          </cell>
          <cell r="BF237">
            <v>134.94</v>
          </cell>
          <cell r="BG237">
            <v>139.12</v>
          </cell>
          <cell r="BH237">
            <v>143.29</v>
          </cell>
          <cell r="BI237">
            <v>147.47</v>
          </cell>
          <cell r="BJ237">
            <v>151.64</v>
          </cell>
          <cell r="BK237">
            <v>155.82</v>
          </cell>
          <cell r="BL237">
            <v>159.99</v>
          </cell>
          <cell r="BM237">
            <v>164.17</v>
          </cell>
          <cell r="BN237">
            <v>168.34</v>
          </cell>
          <cell r="BO237">
            <v>172.52</v>
          </cell>
          <cell r="BP237">
            <v>176.69</v>
          </cell>
          <cell r="BQ237">
            <v>180.87</v>
          </cell>
          <cell r="BR237">
            <v>185.04</v>
          </cell>
          <cell r="BS237">
            <v>189.22</v>
          </cell>
          <cell r="BT237">
            <v>193.39</v>
          </cell>
          <cell r="BU237">
            <v>197.56</v>
          </cell>
          <cell r="BV237">
            <v>201.74</v>
          </cell>
          <cell r="BW237">
            <v>205.91</v>
          </cell>
          <cell r="BX237">
            <v>210.09</v>
          </cell>
          <cell r="BY237">
            <v>214.26</v>
          </cell>
          <cell r="BZ237">
            <v>218.44</v>
          </cell>
          <cell r="CA237">
            <v>222.61</v>
          </cell>
          <cell r="CB237">
            <v>226.79</v>
          </cell>
          <cell r="CC237">
            <v>205.91</v>
          </cell>
        </row>
        <row r="238">
          <cell r="AD238">
            <v>72</v>
          </cell>
          <cell r="AE238">
            <v>94.71</v>
          </cell>
          <cell r="AF238">
            <v>97.74</v>
          </cell>
          <cell r="AG238">
            <v>100.76</v>
          </cell>
          <cell r="AH238">
            <v>103.78</v>
          </cell>
          <cell r="AI238">
            <v>106.81</v>
          </cell>
          <cell r="AJ238">
            <v>109.83</v>
          </cell>
          <cell r="AK238">
            <v>112.86</v>
          </cell>
          <cell r="AL238">
            <v>115.88</v>
          </cell>
          <cell r="AM238">
            <v>118.9</v>
          </cell>
          <cell r="AN238">
            <v>121.93</v>
          </cell>
          <cell r="AO238">
            <v>124.95</v>
          </cell>
          <cell r="AP238">
            <v>127.98</v>
          </cell>
          <cell r="AQ238">
            <v>131</v>
          </cell>
          <cell r="AR238">
            <v>134.02</v>
          </cell>
          <cell r="AS238">
            <v>137.05</v>
          </cell>
          <cell r="AT238">
            <v>140.07</v>
          </cell>
          <cell r="AU238">
            <v>143.1</v>
          </cell>
          <cell r="AV238">
            <v>146.12</v>
          </cell>
          <cell r="AW238">
            <v>149.14</v>
          </cell>
          <cell r="AX238">
            <v>152.17</v>
          </cell>
          <cell r="AY238">
            <v>155.19</v>
          </cell>
          <cell r="AZ238">
            <v>158.22</v>
          </cell>
          <cell r="BA238">
            <v>161.24</v>
          </cell>
          <cell r="BB238">
            <v>164.26</v>
          </cell>
          <cell r="BC238">
            <v>149.14</v>
          </cell>
          <cell r="BD238">
            <v>72</v>
          </cell>
          <cell r="BE238">
            <v>132.6</v>
          </cell>
          <cell r="BF238">
            <v>136.83</v>
          </cell>
          <cell r="BG238">
            <v>141.06</v>
          </cell>
          <cell r="BH238">
            <v>145.3</v>
          </cell>
          <cell r="BI238">
            <v>149.53</v>
          </cell>
          <cell r="BJ238">
            <v>153.76</v>
          </cell>
          <cell r="BK238">
            <v>158</v>
          </cell>
          <cell r="BL238">
            <v>162.23</v>
          </cell>
          <cell r="BM238">
            <v>166.47</v>
          </cell>
          <cell r="BN238">
            <v>170.7</v>
          </cell>
          <cell r="BO238">
            <v>174.93</v>
          </cell>
          <cell r="BP238">
            <v>179.17</v>
          </cell>
          <cell r="BQ238">
            <v>183.4</v>
          </cell>
          <cell r="BR238">
            <v>187.63</v>
          </cell>
          <cell r="BS238">
            <v>191.87</v>
          </cell>
          <cell r="BT238">
            <v>196.1</v>
          </cell>
          <cell r="BU238">
            <v>200.33</v>
          </cell>
          <cell r="BV238">
            <v>204.57</v>
          </cell>
          <cell r="BW238">
            <v>208.8</v>
          </cell>
          <cell r="BX238">
            <v>213.04</v>
          </cell>
          <cell r="BY238">
            <v>217.27</v>
          </cell>
          <cell r="BZ238">
            <v>221.5</v>
          </cell>
          <cell r="CA238">
            <v>225.74</v>
          </cell>
          <cell r="CB238">
            <v>229.97</v>
          </cell>
          <cell r="CC238">
            <v>208.8</v>
          </cell>
        </row>
        <row r="239">
          <cell r="AD239">
            <v>73</v>
          </cell>
          <cell r="AE239">
            <v>96.02</v>
          </cell>
          <cell r="AF239">
            <v>99.08</v>
          </cell>
          <cell r="AG239">
            <v>102.15</v>
          </cell>
          <cell r="AH239">
            <v>105.22</v>
          </cell>
          <cell r="AI239">
            <v>108.28</v>
          </cell>
          <cell r="AJ239">
            <v>111.35</v>
          </cell>
          <cell r="AK239">
            <v>114.41</v>
          </cell>
          <cell r="AL239">
            <v>117.48</v>
          </cell>
          <cell r="AM239">
            <v>120.55</v>
          </cell>
          <cell r="AN239">
            <v>123.61</v>
          </cell>
          <cell r="AO239">
            <v>126.68</v>
          </cell>
          <cell r="AP239">
            <v>129.74</v>
          </cell>
          <cell r="AQ239">
            <v>132.81</v>
          </cell>
          <cell r="AR239">
            <v>135.88</v>
          </cell>
          <cell r="AS239">
            <v>138.94</v>
          </cell>
          <cell r="AT239">
            <v>142.01</v>
          </cell>
          <cell r="AU239">
            <v>145.07</v>
          </cell>
          <cell r="AV239">
            <v>148.14</v>
          </cell>
          <cell r="AW239">
            <v>151.21</v>
          </cell>
          <cell r="AX239">
            <v>154.27</v>
          </cell>
          <cell r="AY239">
            <v>157.34</v>
          </cell>
          <cell r="AZ239">
            <v>160.4</v>
          </cell>
          <cell r="BA239">
            <v>163.47</v>
          </cell>
          <cell r="BB239">
            <v>166.54</v>
          </cell>
          <cell r="BC239">
            <v>151.21</v>
          </cell>
          <cell r="BD239">
            <v>73</v>
          </cell>
          <cell r="BE239">
            <v>134.43</v>
          </cell>
          <cell r="BF239">
            <v>138.72</v>
          </cell>
          <cell r="BG239">
            <v>143.01</v>
          </cell>
          <cell r="BH239">
            <v>147.3</v>
          </cell>
          <cell r="BI239">
            <v>151.6</v>
          </cell>
          <cell r="BJ239">
            <v>155.89</v>
          </cell>
          <cell r="BK239">
            <v>160.18</v>
          </cell>
          <cell r="BL239">
            <v>164.47</v>
          </cell>
          <cell r="BM239">
            <v>168.77</v>
          </cell>
          <cell r="BN239">
            <v>173.06</v>
          </cell>
          <cell r="BO239">
            <v>177.35</v>
          </cell>
          <cell r="BP239">
            <v>181.64</v>
          </cell>
          <cell r="BQ239">
            <v>185.93</v>
          </cell>
          <cell r="BR239">
            <v>190.23</v>
          </cell>
          <cell r="BS239">
            <v>194.52</v>
          </cell>
          <cell r="BT239">
            <v>198.81</v>
          </cell>
          <cell r="BU239">
            <v>203.1</v>
          </cell>
          <cell r="BV239">
            <v>207.4</v>
          </cell>
          <cell r="BW239">
            <v>211.69</v>
          </cell>
          <cell r="BX239">
            <v>215.98</v>
          </cell>
          <cell r="BY239">
            <v>220.27</v>
          </cell>
          <cell r="BZ239">
            <v>224.57</v>
          </cell>
          <cell r="CA239">
            <v>228.86</v>
          </cell>
          <cell r="CB239">
            <v>233.15</v>
          </cell>
          <cell r="CC239">
            <v>211.69</v>
          </cell>
        </row>
        <row r="240">
          <cell r="AD240">
            <v>74</v>
          </cell>
          <cell r="AE240">
            <v>97.32</v>
          </cell>
          <cell r="AF240">
            <v>100.43</v>
          </cell>
          <cell r="AG240">
            <v>103.54</v>
          </cell>
          <cell r="AH240">
            <v>106.65</v>
          </cell>
          <cell r="AI240">
            <v>109.76</v>
          </cell>
          <cell r="AJ240">
            <v>112.86</v>
          </cell>
          <cell r="AK240">
            <v>115.97</v>
          </cell>
          <cell r="AL240">
            <v>119.08</v>
          </cell>
          <cell r="AM240">
            <v>122.19</v>
          </cell>
          <cell r="AN240">
            <v>125.3</v>
          </cell>
          <cell r="AO240">
            <v>128.41</v>
          </cell>
          <cell r="AP240">
            <v>131.51</v>
          </cell>
          <cell r="AQ240">
            <v>134.62</v>
          </cell>
          <cell r="AR240">
            <v>137.73</v>
          </cell>
          <cell r="AS240">
            <v>140.84</v>
          </cell>
          <cell r="AT240">
            <v>143.95</v>
          </cell>
          <cell r="AU240">
            <v>147.05</v>
          </cell>
          <cell r="AV240">
            <v>150.16</v>
          </cell>
          <cell r="AW240">
            <v>153.27</v>
          </cell>
          <cell r="AX240">
            <v>156.38</v>
          </cell>
          <cell r="AY240">
            <v>159.49</v>
          </cell>
          <cell r="AZ240">
            <v>162.59</v>
          </cell>
          <cell r="BA240">
            <v>165.7</v>
          </cell>
          <cell r="BB240">
            <v>168.81</v>
          </cell>
          <cell r="BC240">
            <v>153.27</v>
          </cell>
          <cell r="BD240">
            <v>74</v>
          </cell>
          <cell r="BE240">
            <v>136.25</v>
          </cell>
          <cell r="BF240">
            <v>140.61</v>
          </cell>
          <cell r="BG240">
            <v>144.96</v>
          </cell>
          <cell r="BH240">
            <v>149.31</v>
          </cell>
          <cell r="BI240">
            <v>153.66</v>
          </cell>
          <cell r="BJ240">
            <v>158.01</v>
          </cell>
          <cell r="BK240">
            <v>162.36</v>
          </cell>
          <cell r="BL240">
            <v>166.71</v>
          </cell>
          <cell r="BM240">
            <v>171.06</v>
          </cell>
          <cell r="BN240">
            <v>175.42</v>
          </cell>
          <cell r="BO240">
            <v>179.77</v>
          </cell>
          <cell r="BP240">
            <v>184.12</v>
          </cell>
          <cell r="BQ240">
            <v>188.47</v>
          </cell>
          <cell r="BR240">
            <v>192.82</v>
          </cell>
          <cell r="BS240">
            <v>197.17</v>
          </cell>
          <cell r="BT240">
            <v>201.52</v>
          </cell>
          <cell r="BU240">
            <v>205.87</v>
          </cell>
          <cell r="BV240">
            <v>210.23</v>
          </cell>
          <cell r="BW240">
            <v>214.58</v>
          </cell>
          <cell r="BX240">
            <v>218.93</v>
          </cell>
          <cell r="BY240">
            <v>223.28</v>
          </cell>
          <cell r="BZ240">
            <v>227.63</v>
          </cell>
          <cell r="CA240">
            <v>231.98</v>
          </cell>
          <cell r="CB240">
            <v>236.33</v>
          </cell>
          <cell r="CC240">
            <v>214.58</v>
          </cell>
        </row>
        <row r="241">
          <cell r="AD241">
            <v>75</v>
          </cell>
          <cell r="AE241">
            <v>98.63</v>
          </cell>
          <cell r="AF241">
            <v>101.78</v>
          </cell>
          <cell r="AG241">
            <v>104.93</v>
          </cell>
          <cell r="AH241">
            <v>108.08</v>
          </cell>
          <cell r="AI241">
            <v>111.23</v>
          </cell>
          <cell r="AJ241">
            <v>114.38</v>
          </cell>
          <cell r="AK241">
            <v>117.53</v>
          </cell>
          <cell r="AL241">
            <v>120.68</v>
          </cell>
          <cell r="AM241">
            <v>123.83</v>
          </cell>
          <cell r="AN241">
            <v>126.98</v>
          </cell>
          <cell r="AO241">
            <v>130.13</v>
          </cell>
          <cell r="AP241">
            <v>133.28</v>
          </cell>
          <cell r="AQ241">
            <v>136.43</v>
          </cell>
          <cell r="AR241">
            <v>139.58</v>
          </cell>
          <cell r="AS241">
            <v>142.73</v>
          </cell>
          <cell r="AT241">
            <v>145.88</v>
          </cell>
          <cell r="AU241">
            <v>149.03</v>
          </cell>
          <cell r="AV241">
            <v>152.18</v>
          </cell>
          <cell r="AW241">
            <v>155.33</v>
          </cell>
          <cell r="AX241">
            <v>158.48</v>
          </cell>
          <cell r="AY241">
            <v>161.63</v>
          </cell>
          <cell r="AZ241">
            <v>164.78</v>
          </cell>
          <cell r="BA241">
            <v>167.93</v>
          </cell>
          <cell r="BB241">
            <v>171.08</v>
          </cell>
          <cell r="BC241">
            <v>155.33</v>
          </cell>
          <cell r="BD241">
            <v>75</v>
          </cell>
          <cell r="BE241">
            <v>138.08</v>
          </cell>
          <cell r="BF241">
            <v>142.49</v>
          </cell>
          <cell r="BG241">
            <v>146.9</v>
          </cell>
          <cell r="BH241">
            <v>151.31</v>
          </cell>
          <cell r="BI241">
            <v>155.72</v>
          </cell>
          <cell r="BJ241">
            <v>160.13</v>
          </cell>
          <cell r="BK241">
            <v>164.54</v>
          </cell>
          <cell r="BL241">
            <v>168.95</v>
          </cell>
          <cell r="BM241">
            <v>173.36</v>
          </cell>
          <cell r="BN241">
            <v>177.77</v>
          </cell>
          <cell r="BO241">
            <v>182.18</v>
          </cell>
          <cell r="BP241">
            <v>186.59</v>
          </cell>
          <cell r="BQ241">
            <v>191</v>
          </cell>
          <cell r="BR241">
            <v>195.41</v>
          </cell>
          <cell r="BS241">
            <v>199.82</v>
          </cell>
          <cell r="BT241">
            <v>204.23</v>
          </cell>
          <cell r="BU241">
            <v>208.64</v>
          </cell>
          <cell r="BV241">
            <v>213.05</v>
          </cell>
          <cell r="BW241">
            <v>217.46</v>
          </cell>
          <cell r="BX241">
            <v>221.87</v>
          </cell>
          <cell r="BY241">
            <v>226.28</v>
          </cell>
          <cell r="BZ241">
            <v>230.69</v>
          </cell>
          <cell r="CA241">
            <v>235.1</v>
          </cell>
          <cell r="CB241">
            <v>239.51</v>
          </cell>
          <cell r="CC241">
            <v>217.46</v>
          </cell>
        </row>
        <row r="242">
          <cell r="AD242">
            <v>76</v>
          </cell>
          <cell r="AE242">
            <v>90.94</v>
          </cell>
          <cell r="AF242">
            <v>103.13</v>
          </cell>
          <cell r="AG242">
            <v>106.32</v>
          </cell>
          <cell r="AH242">
            <v>109.51</v>
          </cell>
          <cell r="AI242">
            <v>112.71</v>
          </cell>
          <cell r="AJ242">
            <v>115.9</v>
          </cell>
          <cell r="AK242">
            <v>119.09</v>
          </cell>
          <cell r="AL242">
            <v>122.28</v>
          </cell>
          <cell r="AM242">
            <v>125.47</v>
          </cell>
          <cell r="AN242">
            <v>128.67</v>
          </cell>
          <cell r="AO242">
            <v>131.86</v>
          </cell>
          <cell r="AP242">
            <v>135.05</v>
          </cell>
          <cell r="AQ242">
            <v>138.24</v>
          </cell>
          <cell r="AR242">
            <v>141.43</v>
          </cell>
          <cell r="AS242">
            <v>144.63</v>
          </cell>
          <cell r="AT242">
            <v>147.82</v>
          </cell>
          <cell r="AU242">
            <v>151.01</v>
          </cell>
          <cell r="AV242">
            <v>154.2</v>
          </cell>
          <cell r="AW242">
            <v>157.39</v>
          </cell>
          <cell r="AX242">
            <v>160.59</v>
          </cell>
          <cell r="AY242">
            <v>163.78</v>
          </cell>
          <cell r="AZ242">
            <v>166.97</v>
          </cell>
          <cell r="BA242">
            <v>170.16</v>
          </cell>
          <cell r="BB242">
            <v>173.35</v>
          </cell>
          <cell r="BC242">
            <v>157.39</v>
          </cell>
          <cell r="BD242">
            <v>76</v>
          </cell>
          <cell r="BE242">
            <v>139.91</v>
          </cell>
          <cell r="BF242">
            <v>144.38</v>
          </cell>
          <cell r="BG242">
            <v>148.85</v>
          </cell>
          <cell r="BH242">
            <v>153.32</v>
          </cell>
          <cell r="BI242">
            <v>157.79</v>
          </cell>
          <cell r="BJ242">
            <v>162.26</v>
          </cell>
          <cell r="BK242">
            <v>166.73</v>
          </cell>
          <cell r="BL242">
            <v>171.19</v>
          </cell>
          <cell r="BM242">
            <v>175.66</v>
          </cell>
          <cell r="BN242">
            <v>180.13</v>
          </cell>
          <cell r="BO242">
            <v>184.6</v>
          </cell>
          <cell r="BP242">
            <v>189.07</v>
          </cell>
          <cell r="BQ242">
            <v>193.54</v>
          </cell>
          <cell r="BR242">
            <v>198.01</v>
          </cell>
          <cell r="BS242">
            <v>202.48</v>
          </cell>
          <cell r="BT242">
            <v>206.94</v>
          </cell>
          <cell r="BU242">
            <v>211.41</v>
          </cell>
          <cell r="BV242">
            <v>215.88</v>
          </cell>
          <cell r="BW242">
            <v>220.35</v>
          </cell>
          <cell r="BX242">
            <v>224.82</v>
          </cell>
          <cell r="BY242">
            <v>229.29</v>
          </cell>
          <cell r="BZ242">
            <v>233.76</v>
          </cell>
          <cell r="CA242">
            <v>238.23</v>
          </cell>
          <cell r="CB242">
            <v>242.7</v>
          </cell>
          <cell r="CC242">
            <v>220.35</v>
          </cell>
        </row>
        <row r="243">
          <cell r="AD243">
            <v>77</v>
          </cell>
          <cell r="AE243">
            <v>101.24</v>
          </cell>
          <cell r="AF243">
            <v>104.48</v>
          </cell>
          <cell r="AG243">
            <v>107.71</v>
          </cell>
          <cell r="AH243">
            <v>110.95</v>
          </cell>
          <cell r="AI243">
            <v>114.18</v>
          </cell>
          <cell r="AJ243">
            <v>117.41</v>
          </cell>
          <cell r="AK243">
            <v>120.65</v>
          </cell>
          <cell r="AL243">
            <v>123.88</v>
          </cell>
          <cell r="AM243">
            <v>127.12</v>
          </cell>
          <cell r="AN243">
            <v>130.35</v>
          </cell>
          <cell r="AO243">
            <v>133.58</v>
          </cell>
          <cell r="AP243">
            <v>136.82</v>
          </cell>
          <cell r="AQ243">
            <v>140.05</v>
          </cell>
          <cell r="AR243">
            <v>143.29</v>
          </cell>
          <cell r="AS243">
            <v>146.52</v>
          </cell>
          <cell r="AT243">
            <v>149.75</v>
          </cell>
          <cell r="AU243">
            <v>152.99</v>
          </cell>
          <cell r="AV243">
            <v>156.22</v>
          </cell>
          <cell r="AW243">
            <v>159.46</v>
          </cell>
          <cell r="AX243">
            <v>162.69</v>
          </cell>
          <cell r="AY243">
            <v>165.92</v>
          </cell>
          <cell r="AZ243">
            <v>169.16</v>
          </cell>
          <cell r="BA243">
            <v>172.39</v>
          </cell>
          <cell r="BB243">
            <v>175.63</v>
          </cell>
          <cell r="BC243">
            <v>159.46</v>
          </cell>
          <cell r="BD243">
            <v>77</v>
          </cell>
          <cell r="BE243">
            <v>141.74</v>
          </cell>
          <cell r="BF243">
            <v>146.27</v>
          </cell>
          <cell r="BG243">
            <v>150.8</v>
          </cell>
          <cell r="BH243">
            <v>155.32</v>
          </cell>
          <cell r="BI243">
            <v>159.85</v>
          </cell>
          <cell r="BJ243">
            <v>164.38</v>
          </cell>
          <cell r="BK243">
            <v>168.91</v>
          </cell>
          <cell r="BL243">
            <v>173.43</v>
          </cell>
          <cell r="BM243">
            <v>177.96</v>
          </cell>
          <cell r="BN243">
            <v>182.49</v>
          </cell>
          <cell r="BO243">
            <v>187.02</v>
          </cell>
          <cell r="BP243">
            <v>191.55</v>
          </cell>
          <cell r="BQ243">
            <v>196.07</v>
          </cell>
          <cell r="BR243">
            <v>200.6</v>
          </cell>
          <cell r="BS243">
            <v>205.13</v>
          </cell>
          <cell r="BT243">
            <v>209.66</v>
          </cell>
          <cell r="BU243">
            <v>214.18</v>
          </cell>
          <cell r="BV243">
            <v>218.71</v>
          </cell>
          <cell r="BW243">
            <v>223.24</v>
          </cell>
          <cell r="BX243">
            <v>227.77</v>
          </cell>
          <cell r="BY243">
            <v>232.29</v>
          </cell>
          <cell r="BZ243">
            <v>236.82</v>
          </cell>
          <cell r="CA243">
            <v>241.35</v>
          </cell>
          <cell r="CB243">
            <v>245.88</v>
          </cell>
          <cell r="CC243">
            <v>223.24</v>
          </cell>
        </row>
        <row r="244">
          <cell r="AD244">
            <v>78</v>
          </cell>
          <cell r="AE244">
            <v>102.55</v>
          </cell>
          <cell r="AF244">
            <v>105.83</v>
          </cell>
          <cell r="AG244">
            <v>109.1</v>
          </cell>
          <cell r="AH244">
            <v>112.38</v>
          </cell>
          <cell r="AI244">
            <v>115.65</v>
          </cell>
          <cell r="AJ244">
            <v>118.93</v>
          </cell>
          <cell r="AK244">
            <v>122.21</v>
          </cell>
          <cell r="AL244">
            <v>125.48</v>
          </cell>
          <cell r="AM244">
            <v>128.76</v>
          </cell>
          <cell r="AN244">
            <v>132.03</v>
          </cell>
          <cell r="AO244">
            <v>135.31</v>
          </cell>
          <cell r="AP244">
            <v>138.59</v>
          </cell>
          <cell r="AQ244">
            <v>141.86</v>
          </cell>
          <cell r="AR244">
            <v>145.14</v>
          </cell>
          <cell r="AS244">
            <v>148.41</v>
          </cell>
          <cell r="AT244">
            <v>151.69</v>
          </cell>
          <cell r="AU244">
            <v>154.97</v>
          </cell>
          <cell r="AV244">
            <v>158.24</v>
          </cell>
          <cell r="AW244">
            <v>161.52</v>
          </cell>
          <cell r="AX244">
            <v>164.79</v>
          </cell>
          <cell r="AY244">
            <v>168.07</v>
          </cell>
          <cell r="AZ244">
            <v>171.35</v>
          </cell>
          <cell r="BA244">
            <v>174.62</v>
          </cell>
          <cell r="BB244">
            <v>177.9</v>
          </cell>
          <cell r="BC244">
            <v>161.52</v>
          </cell>
          <cell r="BD244">
            <v>78</v>
          </cell>
          <cell r="BE244">
            <v>143.57</v>
          </cell>
          <cell r="BF244">
            <v>148.16</v>
          </cell>
          <cell r="BG244">
            <v>152.74</v>
          </cell>
          <cell r="BH244">
            <v>157.33</v>
          </cell>
          <cell r="BI244">
            <v>161.92</v>
          </cell>
          <cell r="BJ244">
            <v>166.5</v>
          </cell>
          <cell r="BK244">
            <v>171.09</v>
          </cell>
          <cell r="BL244">
            <v>175.68</v>
          </cell>
          <cell r="BM244">
            <v>180.26</v>
          </cell>
          <cell r="BN244">
            <v>184.85</v>
          </cell>
          <cell r="BO244">
            <v>189.43</v>
          </cell>
          <cell r="BP244">
            <v>194.02</v>
          </cell>
          <cell r="BQ244">
            <v>198.61</v>
          </cell>
          <cell r="BR244">
            <v>203.19</v>
          </cell>
          <cell r="BS244">
            <v>207.78</v>
          </cell>
          <cell r="BT244">
            <v>212.37</v>
          </cell>
          <cell r="BU244">
            <v>216.95</v>
          </cell>
          <cell r="BV244">
            <v>221.54</v>
          </cell>
          <cell r="BW244">
            <v>226.13</v>
          </cell>
          <cell r="BX244">
            <v>230.71</v>
          </cell>
          <cell r="BY244">
            <v>235.3</v>
          </cell>
          <cell r="BZ244">
            <v>239.89</v>
          </cell>
          <cell r="CA244">
            <v>244.47</v>
          </cell>
          <cell r="CB244">
            <v>249.06</v>
          </cell>
          <cell r="CC244">
            <v>226.13</v>
          </cell>
        </row>
        <row r="245">
          <cell r="AD245">
            <v>79</v>
          </cell>
          <cell r="AE245">
            <v>103.86</v>
          </cell>
          <cell r="AF245">
            <v>107.17</v>
          </cell>
          <cell r="AG245">
            <v>110.49</v>
          </cell>
          <cell r="AH245">
            <v>113.81</v>
          </cell>
          <cell r="AI245">
            <v>117.13</v>
          </cell>
          <cell r="AJ245">
            <v>120.45</v>
          </cell>
          <cell r="AK245">
            <v>123.76</v>
          </cell>
          <cell r="AL245">
            <v>127.08</v>
          </cell>
          <cell r="AM245">
            <v>130.4</v>
          </cell>
          <cell r="AN245">
            <v>133.72</v>
          </cell>
          <cell r="AO245">
            <v>137.04</v>
          </cell>
          <cell r="AP245">
            <v>140.36</v>
          </cell>
          <cell r="AQ245">
            <v>143.67</v>
          </cell>
          <cell r="AR245">
            <v>146.99</v>
          </cell>
          <cell r="AS245">
            <v>150.31</v>
          </cell>
          <cell r="AT245">
            <v>153.63</v>
          </cell>
          <cell r="AU245">
            <v>156.95</v>
          </cell>
          <cell r="AV245">
            <v>160.26</v>
          </cell>
          <cell r="AW245">
            <v>163.58</v>
          </cell>
          <cell r="AX245">
            <v>166.9</v>
          </cell>
          <cell r="AY245">
            <v>170.22</v>
          </cell>
          <cell r="AZ245">
            <v>173.54</v>
          </cell>
          <cell r="BA245">
            <v>176.85</v>
          </cell>
          <cell r="BB245">
            <v>180.17</v>
          </cell>
          <cell r="BC245">
            <v>163.58</v>
          </cell>
          <cell r="BD245">
            <v>79</v>
          </cell>
          <cell r="BE245">
            <v>145.4</v>
          </cell>
          <cell r="BF245">
            <v>150.04</v>
          </cell>
          <cell r="BG245">
            <v>154.69</v>
          </cell>
          <cell r="BH245">
            <v>159.33</v>
          </cell>
          <cell r="BI245">
            <v>163.98</v>
          </cell>
          <cell r="BJ245">
            <v>168.63</v>
          </cell>
          <cell r="BK245">
            <v>173.27</v>
          </cell>
          <cell r="BL245">
            <v>177.92</v>
          </cell>
          <cell r="BM245">
            <v>182.56</v>
          </cell>
          <cell r="BN245">
            <v>187.21</v>
          </cell>
          <cell r="BO245">
            <v>191.85</v>
          </cell>
          <cell r="BP245">
            <v>196.5</v>
          </cell>
          <cell r="BQ245">
            <v>201.14</v>
          </cell>
          <cell r="BR245">
            <v>205.79</v>
          </cell>
          <cell r="BS245">
            <v>210.43</v>
          </cell>
          <cell r="BT245">
            <v>215.08</v>
          </cell>
          <cell r="BU245">
            <v>219.72</v>
          </cell>
          <cell r="BV245">
            <v>224.37</v>
          </cell>
          <cell r="BW245">
            <v>229.01</v>
          </cell>
          <cell r="BX245">
            <v>233.66</v>
          </cell>
          <cell r="BY245">
            <v>238.3</v>
          </cell>
          <cell r="BZ245">
            <v>242.95</v>
          </cell>
          <cell r="CA245">
            <v>247.59</v>
          </cell>
          <cell r="CB245">
            <v>252.24</v>
          </cell>
          <cell r="CC245">
            <v>229.01</v>
          </cell>
        </row>
        <row r="246">
          <cell r="AD246">
            <v>80</v>
          </cell>
          <cell r="AE246">
            <v>105.16</v>
          </cell>
          <cell r="AF246">
            <v>108.52</v>
          </cell>
          <cell r="AG246">
            <v>111.88</v>
          </cell>
          <cell r="AH246">
            <v>115.24</v>
          </cell>
          <cell r="AI246">
            <v>118.6</v>
          </cell>
          <cell r="AJ246">
            <v>121.96</v>
          </cell>
          <cell r="AK246">
            <v>125.32</v>
          </cell>
          <cell r="AL246">
            <v>128.68</v>
          </cell>
          <cell r="AM246">
            <v>132.04</v>
          </cell>
          <cell r="AN246">
            <v>135.4</v>
          </cell>
          <cell r="AO246">
            <v>138.76</v>
          </cell>
          <cell r="AP246">
            <v>142.12</v>
          </cell>
          <cell r="AQ246">
            <v>145.48</v>
          </cell>
          <cell r="AR246">
            <v>148.84</v>
          </cell>
          <cell r="AS246">
            <v>152.2</v>
          </cell>
          <cell r="AT246">
            <v>155.56</v>
          </cell>
          <cell r="AU246">
            <v>158.92</v>
          </cell>
          <cell r="AV246">
            <v>162.28</v>
          </cell>
          <cell r="AW246">
            <v>165.64</v>
          </cell>
          <cell r="AX246">
            <v>169</v>
          </cell>
          <cell r="AY246">
            <v>172.36</v>
          </cell>
          <cell r="AZ246">
            <v>175.72</v>
          </cell>
          <cell r="BA246">
            <v>179.08</v>
          </cell>
          <cell r="BB246">
            <v>182.44</v>
          </cell>
          <cell r="BC246">
            <v>165.64</v>
          </cell>
          <cell r="BD246">
            <v>80</v>
          </cell>
          <cell r="BE246">
            <v>147.23</v>
          </cell>
          <cell r="BF246">
            <v>151.93</v>
          </cell>
          <cell r="BG246">
            <v>156.64</v>
          </cell>
          <cell r="BH246">
            <v>161.34</v>
          </cell>
          <cell r="BI246">
            <v>166.04</v>
          </cell>
          <cell r="BJ246">
            <v>170.75</v>
          </cell>
          <cell r="BK246">
            <v>175.45</v>
          </cell>
          <cell r="BL246">
            <v>180.16</v>
          </cell>
          <cell r="BM246">
            <v>184.86</v>
          </cell>
          <cell r="BN246">
            <v>189.56</v>
          </cell>
          <cell r="BO246">
            <v>194.27</v>
          </cell>
          <cell r="BP246">
            <v>198.97</v>
          </cell>
          <cell r="BQ246">
            <v>203.68</v>
          </cell>
          <cell r="BR246">
            <v>208.38</v>
          </cell>
          <cell r="BS246">
            <v>213.08</v>
          </cell>
          <cell r="BT246">
            <v>217.79</v>
          </cell>
          <cell r="BU246">
            <v>222.49</v>
          </cell>
          <cell r="BV246">
            <v>227.2</v>
          </cell>
          <cell r="BW246">
            <v>231.9</v>
          </cell>
          <cell r="BX246">
            <v>236.6</v>
          </cell>
          <cell r="BY246">
            <v>241.31</v>
          </cell>
          <cell r="BZ246">
            <v>246.01</v>
          </cell>
          <cell r="CA246">
            <v>250.72</v>
          </cell>
          <cell r="CB246">
            <v>255.42</v>
          </cell>
          <cell r="CC246">
            <v>231.9</v>
          </cell>
        </row>
        <row r="247">
          <cell r="AD247">
            <v>81</v>
          </cell>
          <cell r="AE247">
            <v>106.47</v>
          </cell>
          <cell r="AF247">
            <v>109.87</v>
          </cell>
          <cell r="AG247">
            <v>113.27</v>
          </cell>
          <cell r="AH247">
            <v>116.68</v>
          </cell>
          <cell r="AI247">
            <v>120.08</v>
          </cell>
          <cell r="AJ247">
            <v>123.48</v>
          </cell>
          <cell r="AK247">
            <v>126.88</v>
          </cell>
          <cell r="AL247">
            <v>130.28</v>
          </cell>
          <cell r="AM247">
            <v>133.69</v>
          </cell>
          <cell r="AN247">
            <v>137.09</v>
          </cell>
          <cell r="AO247">
            <v>140.49</v>
          </cell>
          <cell r="AP247">
            <v>143.89</v>
          </cell>
          <cell r="AQ247">
            <v>147.29</v>
          </cell>
          <cell r="AR247">
            <v>150.7</v>
          </cell>
          <cell r="AS247">
            <v>154.1</v>
          </cell>
          <cell r="AT247">
            <v>157.5</v>
          </cell>
          <cell r="AU247">
            <v>160.9</v>
          </cell>
          <cell r="AV247">
            <v>164.3</v>
          </cell>
          <cell r="AW247">
            <v>167.71</v>
          </cell>
          <cell r="AX247">
            <v>171.11</v>
          </cell>
          <cell r="AY247">
            <v>174.51</v>
          </cell>
          <cell r="AZ247">
            <v>177.91</v>
          </cell>
          <cell r="BA247">
            <v>181.31</v>
          </cell>
          <cell r="BB247">
            <v>184.72</v>
          </cell>
          <cell r="BC247">
            <v>167.71</v>
          </cell>
          <cell r="BD247">
            <v>81</v>
          </cell>
          <cell r="BE247">
            <v>149.06</v>
          </cell>
          <cell r="BF247">
            <v>153.82</v>
          </cell>
          <cell r="BG247">
            <v>158.58</v>
          </cell>
          <cell r="BH247">
            <v>163.35</v>
          </cell>
          <cell r="BI247">
            <v>168.11</v>
          </cell>
          <cell r="BJ247">
            <v>172.87</v>
          </cell>
          <cell r="BK247">
            <v>177.63</v>
          </cell>
          <cell r="BL247">
            <v>182.4</v>
          </cell>
          <cell r="BM247">
            <v>187.16</v>
          </cell>
          <cell r="BN247">
            <v>191.92</v>
          </cell>
          <cell r="BO247">
            <v>196.69</v>
          </cell>
          <cell r="BP247">
            <v>201.45</v>
          </cell>
          <cell r="BQ247">
            <v>206.21</v>
          </cell>
          <cell r="BR247">
            <v>210.97</v>
          </cell>
          <cell r="BS247">
            <v>215.74</v>
          </cell>
          <cell r="BT247">
            <v>220.5</v>
          </cell>
          <cell r="BU247">
            <v>225.26</v>
          </cell>
          <cell r="BV247">
            <v>230.03</v>
          </cell>
          <cell r="BW247">
            <v>234.79</v>
          </cell>
          <cell r="BX247">
            <v>239.55</v>
          </cell>
          <cell r="BY247">
            <v>244.31</v>
          </cell>
          <cell r="BZ247">
            <v>249.08</v>
          </cell>
          <cell r="CA247">
            <v>253.84</v>
          </cell>
          <cell r="CB247">
            <v>258.6</v>
          </cell>
          <cell r="CC247">
            <v>234.79</v>
          </cell>
        </row>
        <row r="248">
          <cell r="AD248">
            <v>82</v>
          </cell>
          <cell r="AE248">
            <v>107.78</v>
          </cell>
          <cell r="AF248">
            <v>111.22</v>
          </cell>
          <cell r="AG248">
            <v>114.66</v>
          </cell>
          <cell r="AH248">
            <v>118.11</v>
          </cell>
          <cell r="AI248">
            <v>121.55</v>
          </cell>
          <cell r="AJ248">
            <v>125</v>
          </cell>
          <cell r="AK248">
            <v>128.44</v>
          </cell>
          <cell r="AL248">
            <v>131.88</v>
          </cell>
          <cell r="AM248">
            <v>135.33</v>
          </cell>
          <cell r="AN248">
            <v>138.77</v>
          </cell>
          <cell r="AO248">
            <v>142.22</v>
          </cell>
          <cell r="AP248">
            <v>145.66</v>
          </cell>
          <cell r="AQ248">
            <v>149.1</v>
          </cell>
          <cell r="AR248">
            <v>152.55</v>
          </cell>
          <cell r="AS248">
            <v>155.99</v>
          </cell>
          <cell r="AT248">
            <v>159.44</v>
          </cell>
          <cell r="AU248">
            <v>162.88</v>
          </cell>
          <cell r="AV248">
            <v>166.32</v>
          </cell>
          <cell r="AW248">
            <v>169.77</v>
          </cell>
          <cell r="AX248">
            <v>173.21</v>
          </cell>
          <cell r="AY248">
            <v>176.66</v>
          </cell>
          <cell r="AZ248">
            <v>180.1</v>
          </cell>
          <cell r="BA248">
            <v>183.54</v>
          </cell>
          <cell r="BB248">
            <v>186.99</v>
          </cell>
          <cell r="BC248">
            <v>169.77</v>
          </cell>
          <cell r="BD248">
            <v>82</v>
          </cell>
          <cell r="BE248">
            <v>150.89</v>
          </cell>
          <cell r="BF248">
            <v>155.71</v>
          </cell>
          <cell r="BG248">
            <v>160.53</v>
          </cell>
          <cell r="BH248">
            <v>165.35</v>
          </cell>
          <cell r="BI248">
            <v>170.17</v>
          </cell>
          <cell r="BJ248">
            <v>174.99</v>
          </cell>
          <cell r="BK248">
            <v>179.82</v>
          </cell>
          <cell r="BL248">
            <v>184.64</v>
          </cell>
          <cell r="BM248">
            <v>189.46</v>
          </cell>
          <cell r="BN248">
            <v>194.28</v>
          </cell>
          <cell r="BO248">
            <v>199.1</v>
          </cell>
          <cell r="BP248">
            <v>203.92</v>
          </cell>
          <cell r="BQ248">
            <v>208.75</v>
          </cell>
          <cell r="BR248">
            <v>213.57</v>
          </cell>
          <cell r="BS248">
            <v>218.39</v>
          </cell>
          <cell r="BT248">
            <v>223.21</v>
          </cell>
          <cell r="BU248">
            <v>228.03</v>
          </cell>
          <cell r="BV248">
            <v>232.85</v>
          </cell>
          <cell r="BW248">
            <v>237.68</v>
          </cell>
          <cell r="BX248">
            <v>242.5</v>
          </cell>
          <cell r="BY248">
            <v>247.32</v>
          </cell>
          <cell r="BZ248">
            <v>252.14</v>
          </cell>
          <cell r="CA248">
            <v>256.96</v>
          </cell>
          <cell r="CB248">
            <v>261.78</v>
          </cell>
          <cell r="CC248">
            <v>237.67</v>
          </cell>
        </row>
        <row r="249">
          <cell r="AD249">
            <v>83</v>
          </cell>
          <cell r="AE249">
            <v>109.08</v>
          </cell>
          <cell r="AF249">
            <v>112.57</v>
          </cell>
          <cell r="AG249">
            <v>116.05</v>
          </cell>
          <cell r="AH249">
            <v>119.54</v>
          </cell>
          <cell r="AI249">
            <v>123.03</v>
          </cell>
          <cell r="AJ249">
            <v>126.51</v>
          </cell>
          <cell r="AK249">
            <v>130</v>
          </cell>
          <cell r="AL249">
            <v>133.48</v>
          </cell>
          <cell r="AM249">
            <v>136.97</v>
          </cell>
          <cell r="AN249">
            <v>140.46</v>
          </cell>
          <cell r="AO249">
            <v>143.94</v>
          </cell>
          <cell r="AP249">
            <v>147.43</v>
          </cell>
          <cell r="AQ249">
            <v>150.91</v>
          </cell>
          <cell r="AR249">
            <v>154.4</v>
          </cell>
          <cell r="AS249">
            <v>157.89</v>
          </cell>
          <cell r="AT249">
            <v>161.37</v>
          </cell>
          <cell r="AU249">
            <v>164.86</v>
          </cell>
          <cell r="AV249">
            <v>168.34</v>
          </cell>
          <cell r="AW249">
            <v>171.83</v>
          </cell>
          <cell r="AX249">
            <v>175.32</v>
          </cell>
          <cell r="AY249">
            <v>178.8</v>
          </cell>
          <cell r="AZ249">
            <v>182.29</v>
          </cell>
          <cell r="BA249">
            <v>185.77</v>
          </cell>
          <cell r="BB249">
            <v>189.26</v>
          </cell>
          <cell r="BC249">
            <v>171.83</v>
          </cell>
          <cell r="BD249">
            <v>83</v>
          </cell>
          <cell r="BE249">
            <v>152.71</v>
          </cell>
          <cell r="BF249">
            <v>157.6</v>
          </cell>
          <cell r="BG249">
            <v>162.48</v>
          </cell>
          <cell r="BH249">
            <v>167.36</v>
          </cell>
          <cell r="BI249">
            <v>172.24</v>
          </cell>
          <cell r="BJ249">
            <v>177.12</v>
          </cell>
          <cell r="BK249">
            <v>182</v>
          </cell>
          <cell r="BL249">
            <v>186.88</v>
          </cell>
          <cell r="BM249">
            <v>191.76</v>
          </cell>
          <cell r="BN249">
            <v>196.64</v>
          </cell>
          <cell r="BO249">
            <v>201.52</v>
          </cell>
          <cell r="BP249">
            <v>206.4</v>
          </cell>
          <cell r="BQ249">
            <v>211.28</v>
          </cell>
          <cell r="BR249">
            <v>216.16</v>
          </cell>
          <cell r="BS249">
            <v>221.04</v>
          </cell>
          <cell r="BT249">
            <v>225.92</v>
          </cell>
          <cell r="BU249">
            <v>230.8</v>
          </cell>
          <cell r="BV249">
            <v>235.68</v>
          </cell>
          <cell r="BW249">
            <v>240.56</v>
          </cell>
          <cell r="BX249">
            <v>245.44</v>
          </cell>
          <cell r="BY249">
            <v>250.32</v>
          </cell>
          <cell r="BZ249">
            <v>255.2</v>
          </cell>
          <cell r="CA249">
            <v>260.08</v>
          </cell>
          <cell r="CB249">
            <v>264.96</v>
          </cell>
          <cell r="CC249">
            <v>240.56</v>
          </cell>
        </row>
        <row r="250">
          <cell r="AD250">
            <v>84</v>
          </cell>
          <cell r="AE250">
            <v>110.39</v>
          </cell>
          <cell r="AF250">
            <v>113.92</v>
          </cell>
          <cell r="AG250">
            <v>117.44</v>
          </cell>
          <cell r="AH250">
            <v>120.97</v>
          </cell>
          <cell r="AI250">
            <v>124.5</v>
          </cell>
          <cell r="AJ250">
            <v>128.03</v>
          </cell>
          <cell r="AK250">
            <v>131.56</v>
          </cell>
          <cell r="AL250">
            <v>135.08</v>
          </cell>
          <cell r="AM250">
            <v>138.61</v>
          </cell>
          <cell r="AN250">
            <v>142.14</v>
          </cell>
          <cell r="AO250">
            <v>145.67</v>
          </cell>
          <cell r="AP250">
            <v>149.2</v>
          </cell>
          <cell r="AQ250">
            <v>152.73</v>
          </cell>
          <cell r="AR250">
            <v>156.25</v>
          </cell>
          <cell r="AS250">
            <v>159.78</v>
          </cell>
          <cell r="AT250">
            <v>163.31</v>
          </cell>
          <cell r="AU250">
            <v>166.84</v>
          </cell>
          <cell r="AV250">
            <v>170.37</v>
          </cell>
          <cell r="AW250">
            <v>173.89</v>
          </cell>
          <cell r="AX250">
            <v>177.42</v>
          </cell>
          <cell r="AY250">
            <v>180.95</v>
          </cell>
          <cell r="AZ250">
            <v>184.48</v>
          </cell>
          <cell r="BA250">
            <v>188.01</v>
          </cell>
          <cell r="BB250">
            <v>191.53</v>
          </cell>
          <cell r="BC250">
            <v>173.89</v>
          </cell>
          <cell r="BD250">
            <v>84</v>
          </cell>
          <cell r="BE250">
            <v>154.54</v>
          </cell>
          <cell r="BF250">
            <v>159.48</v>
          </cell>
          <cell r="BG250">
            <v>164.42</v>
          </cell>
          <cell r="BH250">
            <v>169.36</v>
          </cell>
          <cell r="BI250">
            <v>174.3</v>
          </cell>
          <cell r="BJ250">
            <v>179.24</v>
          </cell>
          <cell r="BK250">
            <v>184.18</v>
          </cell>
          <cell r="BL250">
            <v>189.12</v>
          </cell>
          <cell r="BM250">
            <v>194.06</v>
          </cell>
          <cell r="BN250">
            <v>199</v>
          </cell>
          <cell r="BO250">
            <v>203.94</v>
          </cell>
          <cell r="BP250">
            <v>208.88</v>
          </cell>
          <cell r="BQ250">
            <v>213.81</v>
          </cell>
          <cell r="BR250">
            <v>218.75</v>
          </cell>
          <cell r="BS250">
            <v>223.69</v>
          </cell>
          <cell r="BT250">
            <v>228.63</v>
          </cell>
          <cell r="BU250">
            <v>233.57</v>
          </cell>
          <cell r="BV250">
            <v>238.51</v>
          </cell>
          <cell r="BW250">
            <v>243.45</v>
          </cell>
          <cell r="BX250">
            <v>248.39</v>
          </cell>
          <cell r="BY250">
            <v>253.33</v>
          </cell>
          <cell r="BZ250">
            <v>258.27</v>
          </cell>
          <cell r="CA250">
            <v>263.21</v>
          </cell>
          <cell r="CB250">
            <v>268.15</v>
          </cell>
          <cell r="CC250">
            <v>243.45</v>
          </cell>
        </row>
        <row r="251">
          <cell r="AD251">
            <v>85</v>
          </cell>
          <cell r="AE251">
            <v>111.69</v>
          </cell>
          <cell r="AF251">
            <v>115.26</v>
          </cell>
          <cell r="AG251">
            <v>118.83</v>
          </cell>
          <cell r="AH251">
            <v>122.4</v>
          </cell>
          <cell r="AI251">
            <v>125.97</v>
          </cell>
          <cell r="AJ251">
            <v>129.54</v>
          </cell>
          <cell r="AK251">
            <v>133.11</v>
          </cell>
          <cell r="AL251">
            <v>136.68</v>
          </cell>
          <cell r="AM251">
            <v>140.26</v>
          </cell>
          <cell r="AN251">
            <v>143.83</v>
          </cell>
          <cell r="AO251">
            <v>147.4</v>
          </cell>
          <cell r="AP251">
            <v>150.97</v>
          </cell>
          <cell r="AQ251">
            <v>154.54</v>
          </cell>
          <cell r="AR251">
            <v>158.11</v>
          </cell>
          <cell r="AS251">
            <v>161.68</v>
          </cell>
          <cell r="AT251">
            <v>165.25</v>
          </cell>
          <cell r="AU251">
            <v>168.82</v>
          </cell>
          <cell r="AV251">
            <v>172.39</v>
          </cell>
          <cell r="AW251">
            <v>175.96</v>
          </cell>
          <cell r="AX251">
            <v>179.53</v>
          </cell>
          <cell r="AY251">
            <v>183.1</v>
          </cell>
          <cell r="AZ251">
            <v>186.67</v>
          </cell>
          <cell r="BA251">
            <v>190.24</v>
          </cell>
          <cell r="BB251">
            <v>193.81</v>
          </cell>
          <cell r="BC251">
            <v>175.95</v>
          </cell>
          <cell r="BD251">
            <v>85</v>
          </cell>
          <cell r="BE251">
            <v>156.37</v>
          </cell>
          <cell r="BF251">
            <v>161.37</v>
          </cell>
          <cell r="BG251">
            <v>166.37</v>
          </cell>
          <cell r="BH251">
            <v>171.37</v>
          </cell>
          <cell r="BI251">
            <v>176.36</v>
          </cell>
          <cell r="BJ251">
            <v>181.36</v>
          </cell>
          <cell r="BK251">
            <v>186.36</v>
          </cell>
          <cell r="BL251">
            <v>191.36</v>
          </cell>
          <cell r="BM251">
            <v>196.36</v>
          </cell>
          <cell r="BN251">
            <v>201.36</v>
          </cell>
          <cell r="BO251">
            <v>206.35</v>
          </cell>
          <cell r="BP251">
            <v>211.35</v>
          </cell>
          <cell r="BQ251">
            <v>216.35</v>
          </cell>
          <cell r="BR251">
            <v>221.35</v>
          </cell>
          <cell r="BS251">
            <v>226.35</v>
          </cell>
          <cell r="BT251">
            <v>231.34</v>
          </cell>
          <cell r="BU251">
            <v>236.34</v>
          </cell>
          <cell r="BV251">
            <v>241.34</v>
          </cell>
          <cell r="BW251">
            <v>246.34</v>
          </cell>
          <cell r="BX251">
            <v>251.34</v>
          </cell>
          <cell r="BY251">
            <v>256.33</v>
          </cell>
          <cell r="BZ251">
            <v>261.33</v>
          </cell>
          <cell r="CA251">
            <v>266.33</v>
          </cell>
          <cell r="CB251">
            <v>271.33</v>
          </cell>
          <cell r="CC251">
            <v>246.34</v>
          </cell>
        </row>
        <row r="252">
          <cell r="AD252">
            <v>86</v>
          </cell>
          <cell r="AE252">
            <v>113</v>
          </cell>
          <cell r="AF252">
            <v>116.61</v>
          </cell>
          <cell r="AG252">
            <v>120.23</v>
          </cell>
          <cell r="AH252">
            <v>123.84</v>
          </cell>
          <cell r="AI252">
            <v>127.45</v>
          </cell>
          <cell r="AJ252">
            <v>131.06</v>
          </cell>
          <cell r="AK252">
            <v>134.67</v>
          </cell>
          <cell r="AL252">
            <v>138.29</v>
          </cell>
          <cell r="AM252">
            <v>141.9</v>
          </cell>
          <cell r="AN252">
            <v>145.51</v>
          </cell>
          <cell r="AO252">
            <v>149.12</v>
          </cell>
          <cell r="AP252">
            <v>152.73</v>
          </cell>
          <cell r="AQ252">
            <v>156.35</v>
          </cell>
          <cell r="AR252">
            <v>159.96</v>
          </cell>
          <cell r="AS252">
            <v>163.57</v>
          </cell>
          <cell r="AT252">
            <v>167.18</v>
          </cell>
          <cell r="AU252">
            <v>170.79</v>
          </cell>
          <cell r="AV252">
            <v>174.41</v>
          </cell>
          <cell r="AW252">
            <v>178.02</v>
          </cell>
          <cell r="AX252">
            <v>181.63</v>
          </cell>
          <cell r="AY252">
            <v>185.24</v>
          </cell>
          <cell r="AZ252">
            <v>188.85</v>
          </cell>
          <cell r="BA252">
            <v>192.47</v>
          </cell>
          <cell r="BB252">
            <v>196.08</v>
          </cell>
          <cell r="BC252">
            <v>178.02</v>
          </cell>
          <cell r="BD252">
            <v>86</v>
          </cell>
          <cell r="BE252">
            <v>158.2</v>
          </cell>
          <cell r="BF252">
            <v>163.26</v>
          </cell>
          <cell r="BG252">
            <v>168.32</v>
          </cell>
          <cell r="BH252">
            <v>173.37</v>
          </cell>
          <cell r="BI252">
            <v>178.43</v>
          </cell>
          <cell r="BJ252">
            <v>193.49</v>
          </cell>
          <cell r="BK252">
            <v>188.54</v>
          </cell>
          <cell r="BL252">
            <v>193.6</v>
          </cell>
          <cell r="BM252">
            <v>198.66</v>
          </cell>
          <cell r="BN252">
            <v>203.71</v>
          </cell>
          <cell r="BO252">
            <v>208.77</v>
          </cell>
          <cell r="BP252">
            <v>213.83</v>
          </cell>
          <cell r="BQ252">
            <v>218.88</v>
          </cell>
          <cell r="BR252">
            <v>223.94</v>
          </cell>
          <cell r="BS252">
            <v>229</v>
          </cell>
          <cell r="BT252">
            <v>234.05</v>
          </cell>
          <cell r="BU252">
            <v>239.11</v>
          </cell>
          <cell r="BV252">
            <v>244.17</v>
          </cell>
          <cell r="BW252">
            <v>249.22</v>
          </cell>
          <cell r="BX252">
            <v>254.28</v>
          </cell>
          <cell r="BY252">
            <v>259.34</v>
          </cell>
          <cell r="BZ252">
            <v>264.4</v>
          </cell>
          <cell r="CA252">
            <v>269.45</v>
          </cell>
          <cell r="CB252">
            <v>274.51</v>
          </cell>
          <cell r="CC252">
            <v>249.22</v>
          </cell>
        </row>
        <row r="253">
          <cell r="AD253">
            <v>87</v>
          </cell>
          <cell r="AE253">
            <v>114.31</v>
          </cell>
          <cell r="AF253">
            <v>117.96</v>
          </cell>
          <cell r="AG253">
            <v>121.62</v>
          </cell>
          <cell r="AH253">
            <v>125.27</v>
          </cell>
          <cell r="AI253">
            <v>128.92</v>
          </cell>
          <cell r="AJ253">
            <v>132.58</v>
          </cell>
          <cell r="AK253">
            <v>136.23</v>
          </cell>
          <cell r="AL253">
            <v>139.89</v>
          </cell>
          <cell r="AM253">
            <v>143.54</v>
          </cell>
          <cell r="AN253">
            <v>147.19</v>
          </cell>
          <cell r="AO253">
            <v>150.85</v>
          </cell>
          <cell r="AP253">
            <v>154.5</v>
          </cell>
          <cell r="AQ253">
            <v>158.16</v>
          </cell>
          <cell r="AR253">
            <v>161.81</v>
          </cell>
          <cell r="AS253">
            <v>165.46</v>
          </cell>
          <cell r="AT253">
            <v>169.12</v>
          </cell>
          <cell r="AU253">
            <v>172.77</v>
          </cell>
          <cell r="AV253">
            <v>176.43</v>
          </cell>
          <cell r="AW253">
            <v>180.08</v>
          </cell>
          <cell r="AX253">
            <v>183.73</v>
          </cell>
          <cell r="AY253">
            <v>187.39</v>
          </cell>
          <cell r="AZ253">
            <v>191.04</v>
          </cell>
          <cell r="BA253">
            <v>194.7</v>
          </cell>
          <cell r="BB253">
            <v>198.35</v>
          </cell>
          <cell r="BC253">
            <v>180.08</v>
          </cell>
          <cell r="BD253">
            <v>87</v>
          </cell>
          <cell r="BE253">
            <v>160.03</v>
          </cell>
          <cell r="BF253">
            <v>165.15</v>
          </cell>
          <cell r="BG253">
            <v>170.26</v>
          </cell>
          <cell r="BH253">
            <v>175.38</v>
          </cell>
          <cell r="BI253">
            <v>180.49</v>
          </cell>
          <cell r="BJ253">
            <v>185.61</v>
          </cell>
          <cell r="BK253">
            <v>190.72</v>
          </cell>
          <cell r="BL253">
            <v>195.84</v>
          </cell>
          <cell r="BM253">
            <v>200.96</v>
          </cell>
          <cell r="BN253">
            <v>206.07</v>
          </cell>
          <cell r="BO253">
            <v>211.19</v>
          </cell>
          <cell r="BP253">
            <v>216.3</v>
          </cell>
          <cell r="BQ253">
            <v>221.42</v>
          </cell>
          <cell r="BR253">
            <v>226.53</v>
          </cell>
          <cell r="BS253">
            <v>231.65</v>
          </cell>
          <cell r="BT253">
            <v>236.77</v>
          </cell>
          <cell r="BU253">
            <v>241.88</v>
          </cell>
          <cell r="BV253">
            <v>247</v>
          </cell>
          <cell r="BW253">
            <v>252.11</v>
          </cell>
          <cell r="BX253">
            <v>257.23</v>
          </cell>
          <cell r="BY253">
            <v>262.34</v>
          </cell>
          <cell r="BZ253">
            <v>267.46</v>
          </cell>
          <cell r="CA253">
            <v>272.57</v>
          </cell>
          <cell r="CB253">
            <v>277.69</v>
          </cell>
          <cell r="CC253">
            <v>252.11</v>
          </cell>
        </row>
        <row r="254">
          <cell r="AD254">
            <v>88</v>
          </cell>
          <cell r="AE254">
            <v>115.61</v>
          </cell>
          <cell r="AF254">
            <v>119.31</v>
          </cell>
          <cell r="AG254">
            <v>123.01</v>
          </cell>
          <cell r="AH254">
            <v>126.7</v>
          </cell>
          <cell r="AI254">
            <v>130.4</v>
          </cell>
          <cell r="AJ254">
            <v>134.09</v>
          </cell>
          <cell r="AK254">
            <v>137.79</v>
          </cell>
          <cell r="AL254">
            <v>141.49</v>
          </cell>
          <cell r="AM254">
            <v>145.18</v>
          </cell>
          <cell r="AN254">
            <v>148.88</v>
          </cell>
          <cell r="AO254">
            <v>152.57</v>
          </cell>
          <cell r="AP254">
            <v>156.27</v>
          </cell>
          <cell r="AQ254">
            <v>159.97</v>
          </cell>
          <cell r="AR254">
            <v>163.66</v>
          </cell>
          <cell r="AS254">
            <v>167.36</v>
          </cell>
          <cell r="AT254">
            <v>171.05</v>
          </cell>
          <cell r="AU254">
            <v>174.75</v>
          </cell>
          <cell r="AV254">
            <v>178.45</v>
          </cell>
          <cell r="AW254">
            <v>182.14</v>
          </cell>
          <cell r="AX254">
            <v>185.84</v>
          </cell>
          <cell r="AY254">
            <v>189.53</v>
          </cell>
          <cell r="AZ254">
            <v>193.23</v>
          </cell>
          <cell r="BA254">
            <v>196.93</v>
          </cell>
          <cell r="BB254">
            <v>200.62</v>
          </cell>
          <cell r="BC254">
            <v>182.14</v>
          </cell>
          <cell r="BD254">
            <v>88</v>
          </cell>
          <cell r="BE254">
            <v>161.86</v>
          </cell>
          <cell r="BF254">
            <v>167.03</v>
          </cell>
          <cell r="BG254">
            <v>172.21</v>
          </cell>
          <cell r="BH254">
            <v>177.38</v>
          </cell>
          <cell r="BI254">
            <v>182.56</v>
          </cell>
          <cell r="BJ254">
            <v>187.73</v>
          </cell>
          <cell r="BK254">
            <v>192.91</v>
          </cell>
          <cell r="BL254">
            <v>198.08</v>
          </cell>
          <cell r="BM254">
            <v>203.26</v>
          </cell>
          <cell r="BN254">
            <v>208.43</v>
          </cell>
          <cell r="BO254">
            <v>213.6</v>
          </cell>
          <cell r="BP254">
            <v>218.78</v>
          </cell>
          <cell r="BQ254">
            <v>223.95</v>
          </cell>
          <cell r="BR254">
            <v>229.13</v>
          </cell>
          <cell r="BS254">
            <v>234.3</v>
          </cell>
          <cell r="BT254">
            <v>239.48</v>
          </cell>
          <cell r="BU254">
            <v>244.65</v>
          </cell>
          <cell r="BV254">
            <v>249.83</v>
          </cell>
          <cell r="BW254">
            <v>255</v>
          </cell>
          <cell r="BX254">
            <v>260.17</v>
          </cell>
          <cell r="BY254">
            <v>265.35</v>
          </cell>
          <cell r="BZ254">
            <v>270.52</v>
          </cell>
          <cell r="CA254">
            <v>275.7</v>
          </cell>
          <cell r="CB254">
            <v>280.87</v>
          </cell>
          <cell r="CC254">
            <v>255</v>
          </cell>
        </row>
        <row r="255">
          <cell r="AD255">
            <v>89</v>
          </cell>
          <cell r="AE255">
            <v>116.92</v>
          </cell>
          <cell r="AF255">
            <v>120.66</v>
          </cell>
          <cell r="AG255">
            <v>124.4</v>
          </cell>
          <cell r="AH255">
            <v>128.13</v>
          </cell>
          <cell r="AI255">
            <v>131.87</v>
          </cell>
          <cell r="AJ255">
            <v>135.61</v>
          </cell>
          <cell r="AK255">
            <v>139.35</v>
          </cell>
          <cell r="AL255">
            <v>143.09</v>
          </cell>
          <cell r="AM255">
            <v>146.83</v>
          </cell>
          <cell r="AN255">
            <v>150.56</v>
          </cell>
          <cell r="AO255">
            <v>154.3</v>
          </cell>
          <cell r="AP255">
            <v>158.04</v>
          </cell>
          <cell r="AQ255">
            <v>161.78</v>
          </cell>
          <cell r="AR255">
            <v>165.52</v>
          </cell>
          <cell r="AS255">
            <v>169.25</v>
          </cell>
          <cell r="AT255">
            <v>172.99</v>
          </cell>
          <cell r="AU255">
            <v>176.73</v>
          </cell>
          <cell r="AV255">
            <v>180.47</v>
          </cell>
          <cell r="AW255">
            <v>184.21</v>
          </cell>
          <cell r="AX255">
            <v>187.94</v>
          </cell>
          <cell r="AY255">
            <v>191.68</v>
          </cell>
          <cell r="AZ255">
            <v>195.42</v>
          </cell>
          <cell r="BA255">
            <v>199.16</v>
          </cell>
          <cell r="BB255">
            <v>202.9</v>
          </cell>
          <cell r="BC255">
            <v>184.2</v>
          </cell>
          <cell r="BD255">
            <v>89</v>
          </cell>
          <cell r="BE255">
            <v>163.69</v>
          </cell>
          <cell r="BF255">
            <v>168.92</v>
          </cell>
          <cell r="BG255">
            <v>174.16</v>
          </cell>
          <cell r="BH255">
            <v>179.39</v>
          </cell>
          <cell r="BI255">
            <v>184.62</v>
          </cell>
          <cell r="BJ255">
            <v>189.85</v>
          </cell>
          <cell r="BK255">
            <v>195.09</v>
          </cell>
          <cell r="BL255">
            <v>200.32</v>
          </cell>
          <cell r="BM255">
            <v>205.55</v>
          </cell>
          <cell r="BN255">
            <v>210.79</v>
          </cell>
          <cell r="BO255">
            <v>216.02</v>
          </cell>
          <cell r="BP255">
            <v>221.25</v>
          </cell>
          <cell r="BQ255">
            <v>226.49</v>
          </cell>
          <cell r="BR255">
            <v>231.72</v>
          </cell>
          <cell r="BS255">
            <v>236.95</v>
          </cell>
          <cell r="BT255">
            <v>242.19</v>
          </cell>
          <cell r="BU255">
            <v>247.42</v>
          </cell>
          <cell r="BV255">
            <v>252.65</v>
          </cell>
          <cell r="BW255">
            <v>257.89</v>
          </cell>
          <cell r="BX255">
            <v>263.12</v>
          </cell>
          <cell r="BY255">
            <v>268.35</v>
          </cell>
          <cell r="BZ255">
            <v>273.59</v>
          </cell>
          <cell r="CA255">
            <v>278.82</v>
          </cell>
          <cell r="CB255">
            <v>284.05</v>
          </cell>
          <cell r="CC255">
            <v>257.89</v>
          </cell>
        </row>
        <row r="256">
          <cell r="AD256">
            <v>90</v>
          </cell>
          <cell r="AE256">
            <v>118.23</v>
          </cell>
          <cell r="AF256">
            <v>122.01</v>
          </cell>
          <cell r="AG256">
            <v>125.79</v>
          </cell>
          <cell r="AH256">
            <v>129.57</v>
          </cell>
          <cell r="AI256">
            <v>133.35</v>
          </cell>
          <cell r="AJ256">
            <v>137.13</v>
          </cell>
          <cell r="AK256">
            <v>140.91</v>
          </cell>
          <cell r="AL256">
            <v>144.69</v>
          </cell>
          <cell r="AM256">
            <v>148.47</v>
          </cell>
          <cell r="AN256">
            <v>152.25</v>
          </cell>
          <cell r="AO256">
            <v>156.03</v>
          </cell>
          <cell r="AP256">
            <v>159.81</v>
          </cell>
          <cell r="AQ256">
            <v>163.59</v>
          </cell>
          <cell r="AR256">
            <v>167.37</v>
          </cell>
          <cell r="AS256">
            <v>171.15</v>
          </cell>
          <cell r="AT256">
            <v>174.93</v>
          </cell>
          <cell r="AU256">
            <v>178.71</v>
          </cell>
          <cell r="AV256">
            <v>182.49</v>
          </cell>
          <cell r="AW256">
            <v>186.27</v>
          </cell>
          <cell r="AX256">
            <v>190.05</v>
          </cell>
          <cell r="AY256">
            <v>193.83</v>
          </cell>
          <cell r="AZ256">
            <v>197.61</v>
          </cell>
          <cell r="BA256">
            <v>201.39</v>
          </cell>
          <cell r="BB256">
            <v>205.17</v>
          </cell>
          <cell r="BC256">
            <v>186.27</v>
          </cell>
          <cell r="BD256">
            <v>90</v>
          </cell>
          <cell r="BE256">
            <v>165.52</v>
          </cell>
          <cell r="BF256">
            <v>170.81</v>
          </cell>
          <cell r="BG256">
            <v>176.1</v>
          </cell>
          <cell r="BH256">
            <v>181.39</v>
          </cell>
          <cell r="BI256">
            <v>186.69</v>
          </cell>
          <cell r="BJ256">
            <v>191.98</v>
          </cell>
          <cell r="BK256">
            <v>197.27</v>
          </cell>
          <cell r="BL256">
            <v>202.56</v>
          </cell>
          <cell r="BM256">
            <v>207.85</v>
          </cell>
          <cell r="BN256">
            <v>213.15</v>
          </cell>
          <cell r="BO256">
            <v>218.44</v>
          </cell>
          <cell r="BP256">
            <v>223.73</v>
          </cell>
          <cell r="BQ256">
            <v>229.02</v>
          </cell>
          <cell r="BR256">
            <v>234.31</v>
          </cell>
          <cell r="BS256">
            <v>239.61</v>
          </cell>
          <cell r="BT256">
            <v>244.9</v>
          </cell>
          <cell r="BU256">
            <v>250.19</v>
          </cell>
          <cell r="BV256">
            <v>255.48</v>
          </cell>
          <cell r="BW256">
            <v>260.77</v>
          </cell>
          <cell r="BX256">
            <v>266.07</v>
          </cell>
          <cell r="BY256">
            <v>271.36</v>
          </cell>
          <cell r="BZ256">
            <v>276.65</v>
          </cell>
          <cell r="CA256">
            <v>281.94</v>
          </cell>
          <cell r="CB256">
            <v>287.23</v>
          </cell>
          <cell r="CC256">
            <v>260.77</v>
          </cell>
        </row>
        <row r="257">
          <cell r="AD257">
            <v>91</v>
          </cell>
          <cell r="AE257">
            <v>119.53</v>
          </cell>
          <cell r="AF257">
            <v>123.36</v>
          </cell>
          <cell r="AG257">
            <v>127.18</v>
          </cell>
          <cell r="AH257">
            <v>131</v>
          </cell>
          <cell r="AI257">
            <v>134.82</v>
          </cell>
          <cell r="AJ257">
            <v>138.64</v>
          </cell>
          <cell r="AK257">
            <v>142.47</v>
          </cell>
          <cell r="AL257">
            <v>146.29</v>
          </cell>
          <cell r="AM257">
            <v>150.11</v>
          </cell>
          <cell r="AN257">
            <v>153.93</v>
          </cell>
          <cell r="AO257">
            <v>157.75</v>
          </cell>
          <cell r="AP257">
            <v>161.58</v>
          </cell>
          <cell r="AQ257">
            <v>165.4</v>
          </cell>
          <cell r="AR257">
            <v>169.22</v>
          </cell>
          <cell r="AS257">
            <v>173.04</v>
          </cell>
          <cell r="AT257">
            <v>176.86</v>
          </cell>
          <cell r="AU257">
            <v>180.69</v>
          </cell>
          <cell r="AV257">
            <v>184.51</v>
          </cell>
          <cell r="AW257">
            <v>188.33</v>
          </cell>
          <cell r="AX257">
            <v>192.15</v>
          </cell>
          <cell r="AY257">
            <v>195.97</v>
          </cell>
          <cell r="AZ257">
            <v>199.8</v>
          </cell>
          <cell r="BA257">
            <v>203.62</v>
          </cell>
          <cell r="BB257">
            <v>207.44</v>
          </cell>
          <cell r="BC257">
            <v>188.33</v>
          </cell>
          <cell r="BD257">
            <v>91</v>
          </cell>
          <cell r="BE257">
            <v>167.35</v>
          </cell>
          <cell r="BF257">
            <v>172.7</v>
          </cell>
          <cell r="BG257">
            <v>178.05</v>
          </cell>
          <cell r="BH257">
            <v>183.4</v>
          </cell>
          <cell r="BI257">
            <v>188.75</v>
          </cell>
          <cell r="BJ257">
            <v>194.1</v>
          </cell>
          <cell r="BK257">
            <v>199.45</v>
          </cell>
          <cell r="BL257">
            <v>204.8</v>
          </cell>
          <cell r="BM257">
            <v>210.15</v>
          </cell>
          <cell r="BN257">
            <v>215.5</v>
          </cell>
          <cell r="BO257">
            <v>220.86</v>
          </cell>
          <cell r="BP257">
            <v>226.21</v>
          </cell>
          <cell r="BQ257">
            <v>231.56</v>
          </cell>
          <cell r="BR257">
            <v>236.91</v>
          </cell>
          <cell r="BS257">
            <v>242.26</v>
          </cell>
          <cell r="BT257">
            <v>247.61</v>
          </cell>
          <cell r="BU257">
            <v>252.96</v>
          </cell>
          <cell r="BV257">
            <v>258.31</v>
          </cell>
          <cell r="BW257">
            <v>263.66</v>
          </cell>
          <cell r="BX257">
            <v>269.01</v>
          </cell>
          <cell r="BY257">
            <v>274.36</v>
          </cell>
          <cell r="BZ257">
            <v>279.71</v>
          </cell>
          <cell r="CA257">
            <v>285.06</v>
          </cell>
          <cell r="CB257">
            <v>290.42</v>
          </cell>
          <cell r="CC257">
            <v>263.66</v>
          </cell>
        </row>
        <row r="258">
          <cell r="AD258">
            <v>92</v>
          </cell>
          <cell r="AE258">
            <v>120.84</v>
          </cell>
          <cell r="AF258">
            <v>124.7</v>
          </cell>
          <cell r="AG258">
            <v>128.57</v>
          </cell>
          <cell r="AH258">
            <v>132.43</v>
          </cell>
          <cell r="AI258">
            <v>136.3</v>
          </cell>
          <cell r="AJ258">
            <v>140.16</v>
          </cell>
          <cell r="AK258">
            <v>144.02</v>
          </cell>
          <cell r="AL258">
            <v>147.89</v>
          </cell>
          <cell r="AM258">
            <v>151.75</v>
          </cell>
          <cell r="AN258">
            <v>155.62</v>
          </cell>
          <cell r="AO258">
            <v>159.48</v>
          </cell>
          <cell r="AP258">
            <v>163.34</v>
          </cell>
          <cell r="AQ258">
            <v>167.21</v>
          </cell>
          <cell r="AR258">
            <v>171.07</v>
          </cell>
          <cell r="AS258">
            <v>174.94</v>
          </cell>
          <cell r="AT258">
            <v>178.8</v>
          </cell>
          <cell r="AU258">
            <v>182.66</v>
          </cell>
          <cell r="AV258">
            <v>186.53</v>
          </cell>
          <cell r="AW258">
            <v>190.39</v>
          </cell>
          <cell r="AX258">
            <v>194.26</v>
          </cell>
          <cell r="AY258">
            <v>198.12</v>
          </cell>
          <cell r="AZ258">
            <v>201.98</v>
          </cell>
          <cell r="BA258">
            <v>205.85</v>
          </cell>
          <cell r="BB258">
            <v>209.71</v>
          </cell>
          <cell r="BC258">
            <v>190.39</v>
          </cell>
          <cell r="BD258">
            <v>92</v>
          </cell>
          <cell r="BE258">
            <v>169.18</v>
          </cell>
          <cell r="BF258">
            <v>174.59</v>
          </cell>
          <cell r="BG258">
            <v>179.99</v>
          </cell>
          <cell r="BH258">
            <v>185.4</v>
          </cell>
          <cell r="BI258">
            <v>190.81</v>
          </cell>
          <cell r="BJ258">
            <v>196.22</v>
          </cell>
          <cell r="BK258">
            <v>201.63</v>
          </cell>
          <cell r="BL258">
            <v>207.04</v>
          </cell>
          <cell r="BM258">
            <v>212.45</v>
          </cell>
          <cell r="BN258">
            <v>217.86</v>
          </cell>
          <cell r="BO258">
            <v>223.27</v>
          </cell>
          <cell r="BP258">
            <v>228.68</v>
          </cell>
          <cell r="BQ258">
            <v>234.09</v>
          </cell>
          <cell r="BR258">
            <v>239.5</v>
          </cell>
          <cell r="BS258">
            <v>244.91</v>
          </cell>
          <cell r="BT258">
            <v>250.32</v>
          </cell>
          <cell r="BU258">
            <v>255.73</v>
          </cell>
          <cell r="BV258">
            <v>261.14</v>
          </cell>
          <cell r="BW258">
            <v>266.55</v>
          </cell>
          <cell r="BX258">
            <v>271.96</v>
          </cell>
          <cell r="BY258">
            <v>277.37</v>
          </cell>
          <cell r="BZ258">
            <v>282.78</v>
          </cell>
          <cell r="CA258">
            <v>288.19</v>
          </cell>
          <cell r="CB258">
            <v>293.6</v>
          </cell>
          <cell r="CC258">
            <v>266.55</v>
          </cell>
        </row>
        <row r="259">
          <cell r="AD259">
            <v>93</v>
          </cell>
          <cell r="AE259">
            <v>122.15</v>
          </cell>
          <cell r="AF259">
            <v>126.05</v>
          </cell>
          <cell r="AG259">
            <v>129.96</v>
          </cell>
          <cell r="AH259">
            <v>133.86</v>
          </cell>
          <cell r="AI259">
            <v>137.77</v>
          </cell>
          <cell r="AJ259">
            <v>141.68</v>
          </cell>
          <cell r="AK259">
            <v>145.58</v>
          </cell>
          <cell r="AL259">
            <v>149.49</v>
          </cell>
          <cell r="AM259">
            <v>153.39</v>
          </cell>
          <cell r="AN259">
            <v>157.3</v>
          </cell>
          <cell r="AO259">
            <v>161.21</v>
          </cell>
          <cell r="AP259">
            <v>165.11</v>
          </cell>
          <cell r="AQ259">
            <v>169.02</v>
          </cell>
          <cell r="AR259">
            <v>172.92</v>
          </cell>
          <cell r="AS259">
            <v>176.83</v>
          </cell>
          <cell r="AT259">
            <v>180.74</v>
          </cell>
          <cell r="AU259">
            <v>184.64</v>
          </cell>
          <cell r="AV259">
            <v>188.55</v>
          </cell>
          <cell r="AW259">
            <v>192.45</v>
          </cell>
          <cell r="AX259">
            <v>196.36</v>
          </cell>
          <cell r="AY259">
            <v>200.27</v>
          </cell>
          <cell r="AZ259">
            <v>204.17</v>
          </cell>
          <cell r="BA259">
            <v>208.08</v>
          </cell>
          <cell r="BB259">
            <v>211.98</v>
          </cell>
          <cell r="BC259">
            <v>192.45</v>
          </cell>
          <cell r="BD259">
            <v>93</v>
          </cell>
          <cell r="BE259">
            <v>171</v>
          </cell>
          <cell r="BF259">
            <v>176.47</v>
          </cell>
          <cell r="BG259">
            <v>181.94</v>
          </cell>
          <cell r="BH259">
            <v>187.41</v>
          </cell>
          <cell r="BI259">
            <v>192.88</v>
          </cell>
          <cell r="BJ259">
            <v>198.35</v>
          </cell>
          <cell r="BK259">
            <v>203.81</v>
          </cell>
          <cell r="BL259">
            <v>209.28</v>
          </cell>
          <cell r="BM259">
            <v>214.75</v>
          </cell>
          <cell r="BN259">
            <v>220.22</v>
          </cell>
          <cell r="BO259">
            <v>225.69</v>
          </cell>
          <cell r="BP259">
            <v>231.16</v>
          </cell>
          <cell r="BQ259">
            <v>236.63</v>
          </cell>
          <cell r="BR259">
            <v>242.09</v>
          </cell>
          <cell r="BS259">
            <v>247.56</v>
          </cell>
          <cell r="BT259">
            <v>253.03</v>
          </cell>
          <cell r="BU259">
            <v>258.5</v>
          </cell>
          <cell r="BV259">
            <v>263.97</v>
          </cell>
          <cell r="BW259">
            <v>269.44</v>
          </cell>
          <cell r="BX259">
            <v>274.9</v>
          </cell>
          <cell r="BY259">
            <v>280.37</v>
          </cell>
          <cell r="BZ259">
            <v>285.84</v>
          </cell>
          <cell r="CA259">
            <v>291.31</v>
          </cell>
          <cell r="CB259">
            <v>296.78</v>
          </cell>
          <cell r="CC259">
            <v>269.44</v>
          </cell>
        </row>
        <row r="260">
          <cell r="AD260">
            <v>94</v>
          </cell>
          <cell r="AE260">
            <v>123.45</v>
          </cell>
          <cell r="AF260">
            <v>127.4</v>
          </cell>
          <cell r="AG260">
            <v>131.35</v>
          </cell>
          <cell r="AH260">
            <v>135.3</v>
          </cell>
          <cell r="AI260">
            <v>139.24</v>
          </cell>
          <cell r="AJ260">
            <v>143.19</v>
          </cell>
          <cell r="AK260">
            <v>147.14</v>
          </cell>
          <cell r="AL260">
            <v>151.09</v>
          </cell>
          <cell r="AM260">
            <v>155.04</v>
          </cell>
          <cell r="AN260">
            <v>158.98</v>
          </cell>
          <cell r="AO260">
            <v>162.93</v>
          </cell>
          <cell r="AP260">
            <v>166.88</v>
          </cell>
          <cell r="AQ260">
            <v>170.83</v>
          </cell>
          <cell r="AR260">
            <v>174.78</v>
          </cell>
          <cell r="AS260">
            <v>178.72</v>
          </cell>
          <cell r="AT260">
            <v>182.67</v>
          </cell>
          <cell r="AU260">
            <v>186.62</v>
          </cell>
          <cell r="AV260">
            <v>190.57</v>
          </cell>
          <cell r="AW260">
            <v>194.52</v>
          </cell>
          <cell r="AX260">
            <v>198.46</v>
          </cell>
          <cell r="AY260">
            <v>202.41</v>
          </cell>
          <cell r="AZ260">
            <v>206.36</v>
          </cell>
          <cell r="BA260">
            <v>210.31</v>
          </cell>
          <cell r="BB260">
            <v>214.26</v>
          </cell>
          <cell r="BC260">
            <v>194.52</v>
          </cell>
          <cell r="BD260">
            <v>94</v>
          </cell>
          <cell r="BE260">
            <v>172.83</v>
          </cell>
          <cell r="BF260">
            <v>178.36</v>
          </cell>
          <cell r="BG260">
            <v>183.89</v>
          </cell>
          <cell r="BH260">
            <v>189.41</v>
          </cell>
          <cell r="BI260">
            <v>194.94</v>
          </cell>
          <cell r="BJ260">
            <v>200.47</v>
          </cell>
          <cell r="BK260">
            <v>206</v>
          </cell>
          <cell r="BL260">
            <v>211.52</v>
          </cell>
          <cell r="BM260">
            <v>217.05</v>
          </cell>
          <cell r="BN260">
            <v>222.58</v>
          </cell>
          <cell r="BO260">
            <v>228.11</v>
          </cell>
          <cell r="BP260">
            <v>233.63</v>
          </cell>
          <cell r="BQ260">
            <v>239.16</v>
          </cell>
          <cell r="BR260">
            <v>244.69</v>
          </cell>
          <cell r="BS260">
            <v>250.21</v>
          </cell>
          <cell r="BT260">
            <v>255.74</v>
          </cell>
          <cell r="BU260">
            <v>261.27</v>
          </cell>
          <cell r="BV260">
            <v>266.8</v>
          </cell>
          <cell r="BW260">
            <v>272.32</v>
          </cell>
          <cell r="BX260">
            <v>277.85</v>
          </cell>
          <cell r="BY260">
            <v>283.38</v>
          </cell>
          <cell r="BZ260">
            <v>288.91</v>
          </cell>
          <cell r="CA260">
            <v>294.43</v>
          </cell>
          <cell r="CB260">
            <v>299.96</v>
          </cell>
          <cell r="CC260">
            <v>272.32</v>
          </cell>
        </row>
        <row r="261">
          <cell r="AD261">
            <v>95</v>
          </cell>
          <cell r="AE261">
            <v>124.76</v>
          </cell>
          <cell r="AF261">
            <v>128.75</v>
          </cell>
          <cell r="AG261">
            <v>132.74</v>
          </cell>
          <cell r="AH261">
            <v>136.73</v>
          </cell>
          <cell r="AI261">
            <v>140.72</v>
          </cell>
          <cell r="AJ261">
            <v>144.71</v>
          </cell>
          <cell r="AK261">
            <v>148.7</v>
          </cell>
          <cell r="AL261">
            <v>152.69</v>
          </cell>
          <cell r="AM261">
            <v>156.68</v>
          </cell>
          <cell r="AN261">
            <v>160.67</v>
          </cell>
          <cell r="AO261">
            <v>164.66</v>
          </cell>
          <cell r="AP261">
            <v>168.65</v>
          </cell>
          <cell r="AQ261">
            <v>172.64</v>
          </cell>
          <cell r="AR261">
            <v>176.63</v>
          </cell>
          <cell r="AS261">
            <v>180.62</v>
          </cell>
          <cell r="AT261">
            <v>184.61</v>
          </cell>
          <cell r="AU261">
            <v>188.6</v>
          </cell>
          <cell r="AV261">
            <v>192.59</v>
          </cell>
          <cell r="AW261">
            <v>196.58</v>
          </cell>
          <cell r="AX261">
            <v>200.57</v>
          </cell>
          <cell r="AY261">
            <v>204.56</v>
          </cell>
          <cell r="AZ261">
            <v>208.55</v>
          </cell>
          <cell r="BA261">
            <v>212.54</v>
          </cell>
          <cell r="BB261">
            <v>216.53</v>
          </cell>
          <cell r="BC261">
            <v>196.58</v>
          </cell>
          <cell r="BD261">
            <v>95</v>
          </cell>
          <cell r="BE261">
            <v>174.66</v>
          </cell>
          <cell r="BF261">
            <v>180.25</v>
          </cell>
          <cell r="BG261">
            <v>185.83</v>
          </cell>
          <cell r="BH261">
            <v>191.42</v>
          </cell>
          <cell r="BI261">
            <v>197.01</v>
          </cell>
          <cell r="BJ261">
            <v>202.59</v>
          </cell>
          <cell r="BK261">
            <v>208.18</v>
          </cell>
          <cell r="BL261">
            <v>213.76</v>
          </cell>
          <cell r="BM261">
            <v>219.35</v>
          </cell>
          <cell r="BN261">
            <v>224.94</v>
          </cell>
          <cell r="BO261">
            <v>230.52</v>
          </cell>
          <cell r="BP261">
            <v>236.11</v>
          </cell>
          <cell r="BQ261">
            <v>241.69</v>
          </cell>
          <cell r="BR261">
            <v>247.28</v>
          </cell>
          <cell r="BS261">
            <v>252.87</v>
          </cell>
          <cell r="BT261">
            <v>258.45</v>
          </cell>
          <cell r="BU261">
            <v>264.04</v>
          </cell>
          <cell r="BV261">
            <v>269.62</v>
          </cell>
          <cell r="BW261">
            <v>275.21</v>
          </cell>
          <cell r="BX261">
            <v>280.8</v>
          </cell>
          <cell r="BY261">
            <v>286.38</v>
          </cell>
          <cell r="BZ261">
            <v>291.97</v>
          </cell>
          <cell r="CA261">
            <v>297.55</v>
          </cell>
          <cell r="CB261">
            <v>303.14</v>
          </cell>
          <cell r="CC261">
            <v>275.21</v>
          </cell>
        </row>
        <row r="262">
          <cell r="AD262">
            <v>96</v>
          </cell>
          <cell r="AE262">
            <v>126.07</v>
          </cell>
          <cell r="AF262">
            <v>130.1</v>
          </cell>
          <cell r="AG262">
            <v>134.13</v>
          </cell>
          <cell r="AH262">
            <v>138.16</v>
          </cell>
          <cell r="AI262">
            <v>142.19</v>
          </cell>
          <cell r="AJ262">
            <v>146.23</v>
          </cell>
          <cell r="AK262">
            <v>150.26</v>
          </cell>
          <cell r="AL262">
            <v>154.29</v>
          </cell>
          <cell r="AM262">
            <v>158.32</v>
          </cell>
          <cell r="AN262">
            <v>162.35</v>
          </cell>
          <cell r="AO262">
            <v>166.39</v>
          </cell>
          <cell r="AP262">
            <v>170.42</v>
          </cell>
          <cell r="AQ262">
            <v>174.45</v>
          </cell>
          <cell r="AR262">
            <v>178.48</v>
          </cell>
          <cell r="AS262">
            <v>182.51</v>
          </cell>
          <cell r="AT262">
            <v>186.55</v>
          </cell>
          <cell r="AU262">
            <v>190.58</v>
          </cell>
          <cell r="AV262">
            <v>194.61</v>
          </cell>
          <cell r="AW262">
            <v>198.64</v>
          </cell>
          <cell r="AX262">
            <v>202.67</v>
          </cell>
          <cell r="AY262">
            <v>206.71</v>
          </cell>
          <cell r="AZ262">
            <v>210.74</v>
          </cell>
          <cell r="BA262">
            <v>214.77</v>
          </cell>
          <cell r="BB262">
            <v>218.8</v>
          </cell>
          <cell r="BC262">
            <v>198.64</v>
          </cell>
          <cell r="BD262">
            <v>96</v>
          </cell>
          <cell r="BE262">
            <v>176.49</v>
          </cell>
          <cell r="BF262">
            <v>182.14</v>
          </cell>
          <cell r="BG262">
            <v>187.78</v>
          </cell>
          <cell r="BH262">
            <v>193.43</v>
          </cell>
          <cell r="BI262">
            <v>199.07</v>
          </cell>
          <cell r="BJ262">
            <v>204.72</v>
          </cell>
          <cell r="BK262">
            <v>210.36</v>
          </cell>
          <cell r="BL262">
            <v>216</v>
          </cell>
          <cell r="BM262">
            <v>221.65</v>
          </cell>
          <cell r="BN262">
            <v>227.3</v>
          </cell>
          <cell r="BO262">
            <v>232.94</v>
          </cell>
          <cell r="BP262">
            <v>238.58</v>
          </cell>
          <cell r="BQ262">
            <v>244.23</v>
          </cell>
          <cell r="BR262">
            <v>249.87</v>
          </cell>
          <cell r="BS262">
            <v>255.52</v>
          </cell>
          <cell r="BT262">
            <v>261.16</v>
          </cell>
          <cell r="BU262">
            <v>266.81</v>
          </cell>
          <cell r="BV262">
            <v>272.45</v>
          </cell>
          <cell r="BW262">
            <v>278.1</v>
          </cell>
          <cell r="BX262">
            <v>283.74</v>
          </cell>
          <cell r="BY262">
            <v>289.39</v>
          </cell>
          <cell r="BZ262">
            <v>295.03</v>
          </cell>
          <cell r="CA262">
            <v>300.68</v>
          </cell>
          <cell r="CB262">
            <v>306.32</v>
          </cell>
          <cell r="CC262">
            <v>278.1</v>
          </cell>
        </row>
        <row r="263">
          <cell r="AD263">
            <v>97</v>
          </cell>
          <cell r="AE263">
            <v>127.37</v>
          </cell>
          <cell r="AF263">
            <v>131.45</v>
          </cell>
          <cell r="AG263">
            <v>135.52</v>
          </cell>
          <cell r="AH263">
            <v>139.59</v>
          </cell>
          <cell r="AI263">
            <v>143.67</v>
          </cell>
          <cell r="AJ263">
            <v>147.74</v>
          </cell>
          <cell r="AK263">
            <v>151.82</v>
          </cell>
          <cell r="AL263">
            <v>155.89</v>
          </cell>
          <cell r="AM263">
            <v>159.96</v>
          </cell>
          <cell r="AN263">
            <v>164.04</v>
          </cell>
          <cell r="AO263">
            <v>168.11</v>
          </cell>
          <cell r="AP263">
            <v>172.19</v>
          </cell>
          <cell r="AQ263">
            <v>176.26</v>
          </cell>
          <cell r="AR263">
            <v>180.33</v>
          </cell>
          <cell r="AS263">
            <v>184.41</v>
          </cell>
          <cell r="AT263">
            <v>188.48</v>
          </cell>
          <cell r="AU263">
            <v>192.56</v>
          </cell>
          <cell r="AV263">
            <v>196.63</v>
          </cell>
          <cell r="AW263">
            <v>200.7</v>
          </cell>
          <cell r="AX263">
            <v>204.78</v>
          </cell>
          <cell r="AY263">
            <v>208.85</v>
          </cell>
          <cell r="AZ263">
            <v>212.93</v>
          </cell>
          <cell r="BA263">
            <v>217</v>
          </cell>
          <cell r="BB263">
            <v>221.07</v>
          </cell>
          <cell r="BC263">
            <v>200.7</v>
          </cell>
          <cell r="BD263">
            <v>97</v>
          </cell>
          <cell r="BE263">
            <v>178.32</v>
          </cell>
          <cell r="BF263">
            <v>184.02</v>
          </cell>
          <cell r="BG263">
            <v>189.73</v>
          </cell>
          <cell r="BH263">
            <v>195.43</v>
          </cell>
          <cell r="BI263">
            <v>201.13</v>
          </cell>
          <cell r="BJ263">
            <v>206.84</v>
          </cell>
          <cell r="BK263">
            <v>202.54</v>
          </cell>
          <cell r="BL263">
            <v>218.25</v>
          </cell>
          <cell r="BM263">
            <v>223.95</v>
          </cell>
          <cell r="BN263">
            <v>229.65</v>
          </cell>
          <cell r="BO263">
            <v>235.36</v>
          </cell>
          <cell r="BP263">
            <v>241.06</v>
          </cell>
          <cell r="BQ263">
            <v>246.76</v>
          </cell>
          <cell r="BR263">
            <v>252.47</v>
          </cell>
          <cell r="BS263">
            <v>258.17</v>
          </cell>
          <cell r="BT263">
            <v>263.87</v>
          </cell>
          <cell r="BU263">
            <v>269.58</v>
          </cell>
          <cell r="BV263">
            <v>275.28</v>
          </cell>
          <cell r="BW263">
            <v>280.99</v>
          </cell>
          <cell r="BX263">
            <v>286.69</v>
          </cell>
          <cell r="BY263">
            <v>292.39</v>
          </cell>
          <cell r="BZ263">
            <v>298.1</v>
          </cell>
          <cell r="CA263">
            <v>303.8</v>
          </cell>
          <cell r="CB263">
            <v>309.5</v>
          </cell>
          <cell r="CC263">
            <v>280.99</v>
          </cell>
        </row>
        <row r="264">
          <cell r="AD264">
            <v>98</v>
          </cell>
          <cell r="AE264">
            <v>128.68</v>
          </cell>
          <cell r="AF264">
            <v>132.79</v>
          </cell>
          <cell r="AG264">
            <v>136.91</v>
          </cell>
          <cell r="AH264">
            <v>141.03</v>
          </cell>
          <cell r="AI264">
            <v>145.14</v>
          </cell>
          <cell r="AJ264">
            <v>149.26</v>
          </cell>
          <cell r="AK264">
            <v>153.37</v>
          </cell>
          <cell r="AL264">
            <v>157.49</v>
          </cell>
          <cell r="AM264">
            <v>161.61</v>
          </cell>
          <cell r="AN264">
            <v>165.72</v>
          </cell>
          <cell r="AO264">
            <v>169.84</v>
          </cell>
          <cell r="AP264">
            <v>173.95</v>
          </cell>
          <cell r="AQ264">
            <v>178.07</v>
          </cell>
          <cell r="AR264">
            <v>182.19</v>
          </cell>
          <cell r="AS264">
            <v>186.3</v>
          </cell>
          <cell r="AT264">
            <v>190.42</v>
          </cell>
          <cell r="AU264">
            <v>194.53</v>
          </cell>
          <cell r="AV264">
            <v>198.65</v>
          </cell>
          <cell r="AW264">
            <v>202.77</v>
          </cell>
          <cell r="AX264">
            <v>206.88</v>
          </cell>
          <cell r="AY264">
            <v>211</v>
          </cell>
          <cell r="AZ264">
            <v>215.11</v>
          </cell>
          <cell r="BA264">
            <v>219.23</v>
          </cell>
          <cell r="BB264">
            <v>223.35</v>
          </cell>
          <cell r="BC264">
            <v>202.77</v>
          </cell>
          <cell r="BD264">
            <v>98</v>
          </cell>
          <cell r="BE264">
            <v>180.15</v>
          </cell>
          <cell r="BF264">
            <v>185.91</v>
          </cell>
          <cell r="BG264">
            <v>191.67</v>
          </cell>
          <cell r="BH264">
            <v>197.44</v>
          </cell>
          <cell r="BI264">
            <v>203.2</v>
          </cell>
          <cell r="BJ264">
            <v>208.96</v>
          </cell>
          <cell r="BK264">
            <v>214.72</v>
          </cell>
          <cell r="BL264">
            <v>220.49</v>
          </cell>
          <cell r="BM264">
            <v>226.25</v>
          </cell>
          <cell r="BN264">
            <v>232.01</v>
          </cell>
          <cell r="BO264">
            <v>237.77</v>
          </cell>
          <cell r="BP264">
            <v>243.54</v>
          </cell>
          <cell r="BQ264">
            <v>249.3</v>
          </cell>
          <cell r="BR264">
            <v>255.06</v>
          </cell>
          <cell r="BS264">
            <v>260.82</v>
          </cell>
          <cell r="BT264">
            <v>266.59</v>
          </cell>
          <cell r="BU264">
            <v>272.35</v>
          </cell>
          <cell r="BV264">
            <v>278.11</v>
          </cell>
          <cell r="BW264">
            <v>283.87</v>
          </cell>
          <cell r="BX264">
            <v>289.64</v>
          </cell>
          <cell r="BY264">
            <v>295.4</v>
          </cell>
          <cell r="BZ264">
            <v>301.16</v>
          </cell>
          <cell r="CA264">
            <v>306.92</v>
          </cell>
          <cell r="CB264">
            <v>312.68</v>
          </cell>
          <cell r="CC264">
            <v>283.87</v>
          </cell>
        </row>
        <row r="265">
          <cell r="AD265">
            <v>99</v>
          </cell>
          <cell r="AE265">
            <v>129.98</v>
          </cell>
          <cell r="AF265">
            <v>134.14</v>
          </cell>
          <cell r="AG265">
            <v>138.3</v>
          </cell>
          <cell r="AH265">
            <v>142.46</v>
          </cell>
          <cell r="AI265">
            <v>146.62</v>
          </cell>
          <cell r="AJ265">
            <v>150.77</v>
          </cell>
          <cell r="AK265">
            <v>154.93</v>
          </cell>
          <cell r="AL265">
            <v>159.09</v>
          </cell>
          <cell r="AM265">
            <v>163.25</v>
          </cell>
          <cell r="AN265">
            <v>167.41</v>
          </cell>
          <cell r="AO265">
            <v>171.56</v>
          </cell>
          <cell r="AP265">
            <v>175.72</v>
          </cell>
          <cell r="AQ265">
            <v>179.88</v>
          </cell>
          <cell r="AR265">
            <v>184.04</v>
          </cell>
          <cell r="AS265">
            <v>188.2</v>
          </cell>
          <cell r="AT265">
            <v>192.35</v>
          </cell>
          <cell r="AU265">
            <v>196.51</v>
          </cell>
          <cell r="AV265">
            <v>200.67</v>
          </cell>
          <cell r="AW265">
            <v>204.83</v>
          </cell>
          <cell r="AX265">
            <v>208.99</v>
          </cell>
          <cell r="AY265">
            <v>213.14</v>
          </cell>
          <cell r="AZ265">
            <v>217.3</v>
          </cell>
          <cell r="BA265">
            <v>221.46</v>
          </cell>
          <cell r="BB265">
            <v>225.62</v>
          </cell>
          <cell r="BC265">
            <v>204.83</v>
          </cell>
          <cell r="BD265">
            <v>99</v>
          </cell>
          <cell r="BE265">
            <v>181.98</v>
          </cell>
          <cell r="BF265">
            <v>187.8</v>
          </cell>
          <cell r="BG265">
            <v>193.62</v>
          </cell>
          <cell r="BH265">
            <v>199.44</v>
          </cell>
          <cell r="BI265">
            <v>205.26</v>
          </cell>
          <cell r="BJ265">
            <v>211.08</v>
          </cell>
          <cell r="BK265">
            <v>216.91</v>
          </cell>
          <cell r="BL265">
            <v>222.73</v>
          </cell>
          <cell r="BM265">
            <v>228.55</v>
          </cell>
          <cell r="BN265">
            <v>234.37</v>
          </cell>
          <cell r="BO265">
            <v>240.19</v>
          </cell>
          <cell r="BP265">
            <v>246.01</v>
          </cell>
          <cell r="BQ265">
            <v>251.83</v>
          </cell>
          <cell r="BR265">
            <v>257.65</v>
          </cell>
          <cell r="BS265">
            <v>263.48</v>
          </cell>
          <cell r="BT265">
            <v>269.3</v>
          </cell>
          <cell r="BU265">
            <v>275.12</v>
          </cell>
          <cell r="BV265">
            <v>280.94</v>
          </cell>
          <cell r="BW265">
            <v>286.76</v>
          </cell>
          <cell r="BX265">
            <v>292.58</v>
          </cell>
          <cell r="BY265">
            <v>298.4</v>
          </cell>
          <cell r="BZ265">
            <v>304.22</v>
          </cell>
          <cell r="CA265">
            <v>310.05</v>
          </cell>
          <cell r="CB265">
            <v>315.87</v>
          </cell>
          <cell r="CC265">
            <v>286.76</v>
          </cell>
        </row>
        <row r="266">
          <cell r="AD266">
            <v>100</v>
          </cell>
          <cell r="AE266">
            <v>131.29</v>
          </cell>
          <cell r="AF266">
            <v>135.49</v>
          </cell>
          <cell r="AG266">
            <v>139.69</v>
          </cell>
          <cell r="AH266">
            <v>143.89</v>
          </cell>
          <cell r="AI266">
            <v>148.09</v>
          </cell>
          <cell r="AJ266">
            <v>152.29</v>
          </cell>
          <cell r="AK266">
            <v>156.49</v>
          </cell>
          <cell r="AL266">
            <v>160.69</v>
          </cell>
          <cell r="AM266">
            <v>164.89</v>
          </cell>
          <cell r="AN266">
            <v>169.09</v>
          </cell>
          <cell r="AO266">
            <v>173.29</v>
          </cell>
          <cell r="AP266">
            <v>177.49</v>
          </cell>
          <cell r="AQ266">
            <v>181.69</v>
          </cell>
          <cell r="AR266">
            <v>185.89</v>
          </cell>
          <cell r="AS266">
            <v>190.09</v>
          </cell>
          <cell r="AT266">
            <v>194.29</v>
          </cell>
          <cell r="AU266">
            <v>198.49</v>
          </cell>
          <cell r="AV266">
            <v>202.69</v>
          </cell>
          <cell r="AW266">
            <v>206.89</v>
          </cell>
          <cell r="AX266">
            <v>211.09</v>
          </cell>
          <cell r="AY266">
            <v>215.29</v>
          </cell>
          <cell r="AZ266">
            <v>219.49</v>
          </cell>
          <cell r="BA266">
            <v>223.69</v>
          </cell>
          <cell r="BB266">
            <v>227.89</v>
          </cell>
          <cell r="BC266">
            <v>206.89</v>
          </cell>
          <cell r="BD266">
            <v>100</v>
          </cell>
          <cell r="BE266">
            <v>183.81</v>
          </cell>
          <cell r="BF266">
            <v>189.69</v>
          </cell>
          <cell r="BG266">
            <v>195.57</v>
          </cell>
          <cell r="BH266">
            <v>201.45</v>
          </cell>
          <cell r="BI266">
            <v>207.33</v>
          </cell>
          <cell r="BJ266">
            <v>213.21</v>
          </cell>
          <cell r="BK266">
            <v>219.09</v>
          </cell>
          <cell r="BL266">
            <v>224.97</v>
          </cell>
          <cell r="BM266">
            <v>230.85</v>
          </cell>
          <cell r="BN266">
            <v>236.73</v>
          </cell>
          <cell r="BO266">
            <v>242.61</v>
          </cell>
          <cell r="BP266">
            <v>248.49</v>
          </cell>
          <cell r="BQ266">
            <v>254.37</v>
          </cell>
          <cell r="BR266">
            <v>260.25</v>
          </cell>
          <cell r="BS266">
            <v>266.13</v>
          </cell>
          <cell r="BT266">
            <v>272.01</v>
          </cell>
          <cell r="BU266">
            <v>277.89</v>
          </cell>
          <cell r="BV266">
            <v>283.77</v>
          </cell>
          <cell r="BW266">
            <v>289.65</v>
          </cell>
          <cell r="BX266">
            <v>295.53</v>
          </cell>
          <cell r="BY266">
            <v>301.41</v>
          </cell>
          <cell r="BZ266">
            <v>307.29</v>
          </cell>
          <cell r="CA266">
            <v>313.17</v>
          </cell>
          <cell r="CB266">
            <v>319.05</v>
          </cell>
          <cell r="CC266">
            <v>289.65</v>
          </cell>
        </row>
        <row r="267">
          <cell r="AD267">
            <v>101</v>
          </cell>
          <cell r="AE267">
            <v>132.6</v>
          </cell>
          <cell r="AF267">
            <v>136.84</v>
          </cell>
          <cell r="AG267">
            <v>141.08</v>
          </cell>
          <cell r="AH267">
            <v>145.32</v>
          </cell>
          <cell r="AI267">
            <v>149.57</v>
          </cell>
          <cell r="AJ267">
            <v>153.81</v>
          </cell>
          <cell r="AK267">
            <v>158.05</v>
          </cell>
          <cell r="AL267">
            <v>162.29</v>
          </cell>
          <cell r="AM267">
            <v>166.53</v>
          </cell>
          <cell r="AN267">
            <v>170.78</v>
          </cell>
          <cell r="AO267">
            <v>175.02</v>
          </cell>
          <cell r="AP267">
            <v>179.26</v>
          </cell>
          <cell r="AQ267">
            <v>183.5</v>
          </cell>
          <cell r="AR267">
            <v>187.74</v>
          </cell>
          <cell r="AS267">
            <v>191.99</v>
          </cell>
          <cell r="AT267">
            <v>196.23</v>
          </cell>
          <cell r="AU267">
            <v>200.47</v>
          </cell>
          <cell r="AV267">
            <v>204.71</v>
          </cell>
          <cell r="AW267">
            <v>208.95</v>
          </cell>
          <cell r="AX267">
            <v>213.2</v>
          </cell>
          <cell r="AY267">
            <v>217.44</v>
          </cell>
          <cell r="AZ267">
            <v>221.68</v>
          </cell>
          <cell r="BA267">
            <v>225.92</v>
          </cell>
          <cell r="BB267">
            <v>230.16</v>
          </cell>
          <cell r="BC267">
            <v>208.95</v>
          </cell>
          <cell r="BD267">
            <v>101</v>
          </cell>
          <cell r="BE267">
            <v>185.64</v>
          </cell>
          <cell r="BF267">
            <v>191.57</v>
          </cell>
          <cell r="BG267">
            <v>197.51</v>
          </cell>
          <cell r="BH267">
            <v>203.45</v>
          </cell>
          <cell r="BI267">
            <v>209.39</v>
          </cell>
          <cell r="BJ267">
            <v>215.33</v>
          </cell>
          <cell r="BK267">
            <v>221.27</v>
          </cell>
          <cell r="BL267">
            <v>227.21</v>
          </cell>
          <cell r="BM267">
            <v>233.15</v>
          </cell>
          <cell r="BN267">
            <v>239.09</v>
          </cell>
          <cell r="BO267">
            <v>245.02</v>
          </cell>
          <cell r="BP267">
            <v>250.96</v>
          </cell>
          <cell r="BQ267">
            <v>256.9</v>
          </cell>
          <cell r="BR267">
            <v>262.84</v>
          </cell>
          <cell r="BS267">
            <v>268.78</v>
          </cell>
          <cell r="BT267">
            <v>274.72</v>
          </cell>
          <cell r="BU267">
            <v>280.66</v>
          </cell>
          <cell r="BV267">
            <v>286.6</v>
          </cell>
          <cell r="BW267">
            <v>292.53</v>
          </cell>
          <cell r="BX267">
            <v>298.47</v>
          </cell>
          <cell r="BY267">
            <v>304.41</v>
          </cell>
          <cell r="BZ267">
            <v>310.35</v>
          </cell>
          <cell r="CA267">
            <v>316.29</v>
          </cell>
          <cell r="CB267">
            <v>322.23</v>
          </cell>
          <cell r="CC267">
            <v>292.53</v>
          </cell>
        </row>
        <row r="268">
          <cell r="AD268">
            <v>102</v>
          </cell>
          <cell r="AE268">
            <v>133.9</v>
          </cell>
          <cell r="AF268">
            <v>138.19</v>
          </cell>
          <cell r="AG268">
            <v>142.47</v>
          </cell>
          <cell r="AH268">
            <v>146.76</v>
          </cell>
          <cell r="AI268">
            <v>151.04</v>
          </cell>
          <cell r="AJ268">
            <v>155.32</v>
          </cell>
          <cell r="AK268">
            <v>159.61</v>
          </cell>
          <cell r="AL268">
            <v>163.89</v>
          </cell>
          <cell r="AM268">
            <v>168.18</v>
          </cell>
          <cell r="AN268">
            <v>172.46</v>
          </cell>
          <cell r="AO268">
            <v>176.74</v>
          </cell>
          <cell r="AP268">
            <v>181.03</v>
          </cell>
          <cell r="AQ268">
            <v>185.31</v>
          </cell>
          <cell r="AR268">
            <v>189.6</v>
          </cell>
          <cell r="AS268">
            <v>193.88</v>
          </cell>
          <cell r="AT268">
            <v>198.16</v>
          </cell>
          <cell r="AU268">
            <v>202.45</v>
          </cell>
          <cell r="AV268">
            <v>206.73</v>
          </cell>
          <cell r="AW268">
            <v>211.02</v>
          </cell>
          <cell r="AX268">
            <v>215.3</v>
          </cell>
          <cell r="AY268">
            <v>219.58</v>
          </cell>
          <cell r="AZ268">
            <v>223.87</v>
          </cell>
          <cell r="BA268">
            <v>228.15</v>
          </cell>
          <cell r="BB268">
            <v>232.44</v>
          </cell>
          <cell r="BC268">
            <v>211.02</v>
          </cell>
          <cell r="BD268">
            <v>102</v>
          </cell>
          <cell r="BE268">
            <v>187.46</v>
          </cell>
          <cell r="BF268">
            <v>193.46</v>
          </cell>
          <cell r="BG268">
            <v>199.46</v>
          </cell>
          <cell r="BH268">
            <v>205.46</v>
          </cell>
          <cell r="BI268">
            <v>211.46</v>
          </cell>
          <cell r="BJ268">
            <v>217.45</v>
          </cell>
          <cell r="BK268">
            <v>223.45</v>
          </cell>
          <cell r="BL268">
            <v>229.45</v>
          </cell>
          <cell r="BM268">
            <v>235.45</v>
          </cell>
          <cell r="BN268">
            <v>241.44</v>
          </cell>
          <cell r="BO268">
            <v>247.44</v>
          </cell>
          <cell r="BP268">
            <v>253.44</v>
          </cell>
          <cell r="BQ268">
            <v>259.44</v>
          </cell>
          <cell r="BR268">
            <v>265.43</v>
          </cell>
          <cell r="BS268">
            <v>271.43</v>
          </cell>
          <cell r="BT268">
            <v>277.43</v>
          </cell>
          <cell r="BU268">
            <v>283.43</v>
          </cell>
          <cell r="BV268">
            <v>289.42</v>
          </cell>
          <cell r="BW268">
            <v>295.42</v>
          </cell>
          <cell r="BX268">
            <v>301.42</v>
          </cell>
          <cell r="BY268">
            <v>307.42</v>
          </cell>
          <cell r="BZ268">
            <v>313.42</v>
          </cell>
          <cell r="CA268">
            <v>319.41</v>
          </cell>
          <cell r="CB268">
            <v>325.41</v>
          </cell>
          <cell r="CC268">
            <v>295.42</v>
          </cell>
        </row>
        <row r="269">
          <cell r="AD269">
            <v>103</v>
          </cell>
          <cell r="AE269">
            <v>135.21</v>
          </cell>
          <cell r="AF269">
            <v>139.54</v>
          </cell>
          <cell r="AG269">
            <v>143.86</v>
          </cell>
          <cell r="AH269">
            <v>148.19</v>
          </cell>
          <cell r="AI269">
            <v>152.51</v>
          </cell>
          <cell r="AJ269">
            <v>156.84</v>
          </cell>
          <cell r="AK269">
            <v>161.17</v>
          </cell>
          <cell r="AL269">
            <v>165.49</v>
          </cell>
          <cell r="AM269">
            <v>169.82</v>
          </cell>
          <cell r="AN269">
            <v>174.14</v>
          </cell>
          <cell r="AO269">
            <v>178.47</v>
          </cell>
          <cell r="AP269">
            <v>182.8</v>
          </cell>
          <cell r="AQ269">
            <v>187.12</v>
          </cell>
          <cell r="AR269">
            <v>191.45</v>
          </cell>
          <cell r="AS269">
            <v>195.77</v>
          </cell>
          <cell r="AT269">
            <v>200.1</v>
          </cell>
          <cell r="AU269">
            <v>204.43</v>
          </cell>
          <cell r="AV269">
            <v>208.75</v>
          </cell>
          <cell r="AW269">
            <v>213.08</v>
          </cell>
          <cell r="AX269">
            <v>217.4</v>
          </cell>
          <cell r="AY269">
            <v>221.73</v>
          </cell>
          <cell r="AZ269">
            <v>226.06</v>
          </cell>
          <cell r="BA269">
            <v>230.38</v>
          </cell>
          <cell r="BB269">
            <v>234.71</v>
          </cell>
          <cell r="BC269">
            <v>213.08</v>
          </cell>
          <cell r="BD269">
            <v>103</v>
          </cell>
          <cell r="BE269">
            <v>189.29</v>
          </cell>
          <cell r="BF269">
            <v>195.35</v>
          </cell>
          <cell r="BG269">
            <v>201.41</v>
          </cell>
          <cell r="BH269">
            <v>207.46</v>
          </cell>
          <cell r="BI269">
            <v>213.52</v>
          </cell>
          <cell r="BJ269">
            <v>219.58</v>
          </cell>
          <cell r="BK269">
            <v>225.63</v>
          </cell>
          <cell r="BL269">
            <v>231.69</v>
          </cell>
          <cell r="BM269">
            <v>237.75</v>
          </cell>
          <cell r="BN269">
            <v>243.8</v>
          </cell>
          <cell r="BO269">
            <v>249.86</v>
          </cell>
          <cell r="BP269">
            <v>255.91</v>
          </cell>
          <cell r="BQ269">
            <v>261.97</v>
          </cell>
          <cell r="BR269">
            <v>268.03</v>
          </cell>
          <cell r="BS269">
            <v>274.08</v>
          </cell>
          <cell r="BT269">
            <v>280.14</v>
          </cell>
          <cell r="BU269">
            <v>286.2</v>
          </cell>
          <cell r="BV269">
            <v>292.25</v>
          </cell>
          <cell r="BW269">
            <v>298.31</v>
          </cell>
          <cell r="BX269">
            <v>304.37</v>
          </cell>
          <cell r="BY269">
            <v>310.42</v>
          </cell>
          <cell r="BZ269">
            <v>316.48</v>
          </cell>
          <cell r="CA269">
            <v>322.54</v>
          </cell>
          <cell r="CB269">
            <v>328.59</v>
          </cell>
          <cell r="CC269">
            <v>298.31</v>
          </cell>
        </row>
        <row r="270">
          <cell r="AD270">
            <v>104</v>
          </cell>
          <cell r="AE270">
            <v>136.52</v>
          </cell>
          <cell r="AF270">
            <v>140.88</v>
          </cell>
          <cell r="AG270">
            <v>145.25</v>
          </cell>
          <cell r="AH270">
            <v>149.62</v>
          </cell>
          <cell r="AI270">
            <v>153.99</v>
          </cell>
          <cell r="AJ270">
            <v>158.36</v>
          </cell>
          <cell r="AK270">
            <v>162.72</v>
          </cell>
          <cell r="AL270">
            <v>167.09</v>
          </cell>
          <cell r="AM270">
            <v>171.46</v>
          </cell>
          <cell r="AN270">
            <v>175.83</v>
          </cell>
          <cell r="AO270">
            <v>180.2</v>
          </cell>
          <cell r="AP270">
            <v>184.56</v>
          </cell>
          <cell r="AQ270">
            <v>188.93</v>
          </cell>
          <cell r="AR270">
            <v>193.3</v>
          </cell>
          <cell r="AS270">
            <v>197.67</v>
          </cell>
          <cell r="AT270">
            <v>202.04</v>
          </cell>
          <cell r="AU270">
            <v>206.4</v>
          </cell>
          <cell r="AV270">
            <v>210.77</v>
          </cell>
          <cell r="AW270">
            <v>215.14</v>
          </cell>
          <cell r="AX270">
            <v>219.51</v>
          </cell>
          <cell r="AY270">
            <v>223.88</v>
          </cell>
          <cell r="AZ270">
            <v>228.24</v>
          </cell>
          <cell r="BA270">
            <v>232.61</v>
          </cell>
          <cell r="BB270">
            <v>236.98</v>
          </cell>
          <cell r="BC270">
            <v>215.14</v>
          </cell>
          <cell r="BD270">
            <v>104</v>
          </cell>
          <cell r="BE270">
            <v>191.12</v>
          </cell>
          <cell r="BF270">
            <v>197.24</v>
          </cell>
          <cell r="BG270">
            <v>203.35</v>
          </cell>
          <cell r="BH270">
            <v>209.47</v>
          </cell>
          <cell r="BI270">
            <v>215.58</v>
          </cell>
          <cell r="BJ270">
            <v>221.7</v>
          </cell>
          <cell r="BK270">
            <v>227.81</v>
          </cell>
          <cell r="BL270">
            <v>233.93</v>
          </cell>
          <cell r="BM270">
            <v>240.04</v>
          </cell>
          <cell r="BN270">
            <v>246.16</v>
          </cell>
          <cell r="BO270">
            <v>252.28</v>
          </cell>
          <cell r="BP270">
            <v>258.39</v>
          </cell>
          <cell r="BQ270">
            <v>264.51</v>
          </cell>
          <cell r="BR270">
            <v>270.62</v>
          </cell>
          <cell r="BS270">
            <v>276.74</v>
          </cell>
          <cell r="BT270">
            <v>282.85</v>
          </cell>
          <cell r="BU270">
            <v>288.97</v>
          </cell>
          <cell r="BV270">
            <v>295.08</v>
          </cell>
          <cell r="BW270">
            <v>301.2</v>
          </cell>
          <cell r="BX270">
            <v>307.31</v>
          </cell>
          <cell r="BY270">
            <v>313.43</v>
          </cell>
          <cell r="BZ270">
            <v>319.54</v>
          </cell>
          <cell r="CA270">
            <v>325.66</v>
          </cell>
          <cell r="CB270">
            <v>331.77</v>
          </cell>
          <cell r="CC270">
            <v>301.2</v>
          </cell>
        </row>
        <row r="271">
          <cell r="AD271">
            <v>105</v>
          </cell>
          <cell r="AE271">
            <v>137.82</v>
          </cell>
          <cell r="AF271">
            <v>142.23</v>
          </cell>
          <cell r="AG271">
            <v>146.64</v>
          </cell>
          <cell r="AH271">
            <v>151.05</v>
          </cell>
          <cell r="AI271">
            <v>155.46</v>
          </cell>
          <cell r="AJ271">
            <v>159.87</v>
          </cell>
          <cell r="AK271">
            <v>164.28</v>
          </cell>
          <cell r="AL271">
            <v>168.69</v>
          </cell>
          <cell r="AM271">
            <v>173.1</v>
          </cell>
          <cell r="AN271">
            <v>177.51</v>
          </cell>
          <cell r="AO271">
            <v>181.92</v>
          </cell>
          <cell r="AP271">
            <v>186.33</v>
          </cell>
          <cell r="AQ271">
            <v>190.74</v>
          </cell>
          <cell r="AR271">
            <v>195.15</v>
          </cell>
          <cell r="AS271">
            <v>199.56</v>
          </cell>
          <cell r="AT271">
            <v>203.97</v>
          </cell>
          <cell r="AU271">
            <v>208.38</v>
          </cell>
          <cell r="AV271">
            <v>212.79</v>
          </cell>
          <cell r="AW271">
            <v>217.2</v>
          </cell>
          <cell r="AX271">
            <v>221.61</v>
          </cell>
          <cell r="AY271">
            <v>226.02</v>
          </cell>
          <cell r="AZ271">
            <v>230.43</v>
          </cell>
          <cell r="BA271">
            <v>234.84</v>
          </cell>
          <cell r="BB271">
            <v>239.25</v>
          </cell>
          <cell r="BC271">
            <v>217.2</v>
          </cell>
          <cell r="BD271">
            <v>105</v>
          </cell>
          <cell r="BE271">
            <v>192.95</v>
          </cell>
          <cell r="BF271">
            <v>199.13</v>
          </cell>
          <cell r="BG271">
            <v>205.3</v>
          </cell>
          <cell r="BH271">
            <v>211.47</v>
          </cell>
          <cell r="BI271">
            <v>217.65</v>
          </cell>
          <cell r="BJ271">
            <v>223.82</v>
          </cell>
          <cell r="BK271">
            <v>230</v>
          </cell>
          <cell r="BL271">
            <v>236.17</v>
          </cell>
          <cell r="BM271">
            <v>242.34</v>
          </cell>
          <cell r="BN271">
            <v>248.52</v>
          </cell>
          <cell r="BO271">
            <v>254.69</v>
          </cell>
          <cell r="BP271">
            <v>260.87</v>
          </cell>
          <cell r="BQ271">
            <v>267.04</v>
          </cell>
          <cell r="BR271">
            <v>273.21</v>
          </cell>
          <cell r="BS271">
            <v>279.39</v>
          </cell>
          <cell r="BT271">
            <v>285.56</v>
          </cell>
          <cell r="BU271">
            <v>291.74</v>
          </cell>
          <cell r="BV271">
            <v>297.91</v>
          </cell>
          <cell r="BW271">
            <v>304.08</v>
          </cell>
          <cell r="BX271">
            <v>310.26</v>
          </cell>
          <cell r="BY271">
            <v>316.43</v>
          </cell>
          <cell r="BZ271">
            <v>322.61</v>
          </cell>
          <cell r="CA271">
            <v>328.78</v>
          </cell>
          <cell r="CB271">
            <v>334.95</v>
          </cell>
          <cell r="CC271">
            <v>304.08</v>
          </cell>
        </row>
        <row r="272">
          <cell r="AD272">
            <v>106</v>
          </cell>
          <cell r="AE272">
            <v>139.13</v>
          </cell>
          <cell r="AF272">
            <v>143.58</v>
          </cell>
          <cell r="AG272">
            <v>148.03</v>
          </cell>
          <cell r="AH272">
            <v>152.49</v>
          </cell>
          <cell r="AI272">
            <v>156.94</v>
          </cell>
          <cell r="AJ272">
            <v>161.39</v>
          </cell>
          <cell r="AK272">
            <v>165.84</v>
          </cell>
          <cell r="AL272">
            <v>170.29</v>
          </cell>
          <cell r="AM272">
            <v>174.75</v>
          </cell>
          <cell r="AN272">
            <v>179.2</v>
          </cell>
          <cell r="AO272">
            <v>183.65</v>
          </cell>
          <cell r="AP272">
            <v>188.1</v>
          </cell>
          <cell r="AQ272">
            <v>192.55</v>
          </cell>
          <cell r="AR272">
            <v>197.01</v>
          </cell>
          <cell r="AS272">
            <v>201.46</v>
          </cell>
          <cell r="AT272">
            <v>205.91</v>
          </cell>
          <cell r="AU272">
            <v>210.36</v>
          </cell>
          <cell r="AV272">
            <v>214.81</v>
          </cell>
          <cell r="AW272">
            <v>219.27</v>
          </cell>
          <cell r="AX272">
            <v>223.72</v>
          </cell>
          <cell r="AY272">
            <v>228.17</v>
          </cell>
          <cell r="AZ272">
            <v>232.62</v>
          </cell>
          <cell r="BA272">
            <v>237.07</v>
          </cell>
          <cell r="BB272">
            <v>241.53</v>
          </cell>
          <cell r="BC272">
            <v>219.27</v>
          </cell>
          <cell r="BD272">
            <v>106</v>
          </cell>
          <cell r="BE272">
            <v>194.78</v>
          </cell>
          <cell r="BF272">
            <v>201.01</v>
          </cell>
          <cell r="BG272">
            <v>207.25</v>
          </cell>
          <cell r="BH272">
            <v>213.48</v>
          </cell>
          <cell r="BI272">
            <v>219.71</v>
          </cell>
          <cell r="BJ272">
            <v>225.94</v>
          </cell>
          <cell r="BK272">
            <v>232.18</v>
          </cell>
          <cell r="BL272">
            <v>238.41</v>
          </cell>
          <cell r="BM272">
            <v>244.64</v>
          </cell>
          <cell r="BN272">
            <v>250.88</v>
          </cell>
          <cell r="BO272">
            <v>257.11</v>
          </cell>
          <cell r="BP272">
            <v>263.34</v>
          </cell>
          <cell r="BQ272">
            <v>269.57</v>
          </cell>
          <cell r="BR272">
            <v>275.81</v>
          </cell>
          <cell r="BS272">
            <v>282.04</v>
          </cell>
          <cell r="BT272">
            <v>288.27</v>
          </cell>
          <cell r="BU272">
            <v>294.51</v>
          </cell>
          <cell r="BV272">
            <v>300.74</v>
          </cell>
          <cell r="BW272">
            <v>306.97</v>
          </cell>
          <cell r="BX272">
            <v>313.2</v>
          </cell>
          <cell r="BY272">
            <v>319.44</v>
          </cell>
          <cell r="BZ272">
            <v>325.67</v>
          </cell>
          <cell r="CA272">
            <v>331.9</v>
          </cell>
          <cell r="CB272">
            <v>338.14</v>
          </cell>
          <cell r="CC272">
            <v>306.97</v>
          </cell>
        </row>
        <row r="273">
          <cell r="AD273">
            <v>107</v>
          </cell>
          <cell r="AE273">
            <v>140.44</v>
          </cell>
          <cell r="AF273">
            <v>144.93</v>
          </cell>
          <cell r="AG273">
            <v>149.42</v>
          </cell>
          <cell r="AH273">
            <v>153.92</v>
          </cell>
          <cell r="AI273">
            <v>158.41</v>
          </cell>
          <cell r="AJ273">
            <v>162.91</v>
          </cell>
          <cell r="AK273">
            <v>167.4</v>
          </cell>
          <cell r="AL273">
            <v>171.89</v>
          </cell>
          <cell r="AM273">
            <v>176.39</v>
          </cell>
          <cell r="AN273">
            <v>180.88</v>
          </cell>
          <cell r="AO273">
            <v>185.38</v>
          </cell>
          <cell r="AP273">
            <v>189.87</v>
          </cell>
          <cell r="AQ273">
            <v>194.36</v>
          </cell>
          <cell r="AR273">
            <v>198.86</v>
          </cell>
          <cell r="AS273">
            <v>203.35</v>
          </cell>
          <cell r="AT273">
            <v>207.85</v>
          </cell>
          <cell r="AU273">
            <v>212.34</v>
          </cell>
          <cell r="AV273">
            <v>216.83</v>
          </cell>
          <cell r="AW273">
            <v>221.33</v>
          </cell>
          <cell r="AX273">
            <v>225.82</v>
          </cell>
          <cell r="AY273">
            <v>230.32</v>
          </cell>
          <cell r="AZ273">
            <v>234.81</v>
          </cell>
          <cell r="BA273">
            <v>239.3</v>
          </cell>
          <cell r="BB273">
            <v>243.8</v>
          </cell>
          <cell r="BC273">
            <v>221.33</v>
          </cell>
          <cell r="BD273">
            <v>107</v>
          </cell>
          <cell r="BE273">
            <v>196.61</v>
          </cell>
          <cell r="BF273">
            <v>202.9</v>
          </cell>
          <cell r="BG273">
            <v>209.19</v>
          </cell>
          <cell r="BH273">
            <v>215.48</v>
          </cell>
          <cell r="BI273">
            <v>221.78</v>
          </cell>
          <cell r="BJ273">
            <v>228.07</v>
          </cell>
          <cell r="BK273">
            <v>234.36</v>
          </cell>
          <cell r="BL273">
            <v>240.65</v>
          </cell>
          <cell r="BM273">
            <v>246.94</v>
          </cell>
          <cell r="BN273">
            <v>253.23</v>
          </cell>
          <cell r="BO273">
            <v>259.53</v>
          </cell>
          <cell r="BP273">
            <v>265.82</v>
          </cell>
          <cell r="BQ273">
            <v>272.11</v>
          </cell>
          <cell r="BR273">
            <v>278.4</v>
          </cell>
          <cell r="BS273">
            <v>284.69</v>
          </cell>
          <cell r="BT273">
            <v>290.98</v>
          </cell>
          <cell r="BU273">
            <v>297.28</v>
          </cell>
          <cell r="BV273">
            <v>303.57</v>
          </cell>
          <cell r="BW273">
            <v>309.86</v>
          </cell>
          <cell r="BX273">
            <v>316.15</v>
          </cell>
          <cell r="BY273">
            <v>322.44</v>
          </cell>
          <cell r="BZ273">
            <v>328.73</v>
          </cell>
          <cell r="CA273">
            <v>335.03</v>
          </cell>
          <cell r="CB273">
            <v>341.32</v>
          </cell>
          <cell r="CC273">
            <v>309.86</v>
          </cell>
        </row>
        <row r="274">
          <cell r="AD274">
            <v>108</v>
          </cell>
          <cell r="AE274">
            <v>141.74</v>
          </cell>
          <cell r="AF274">
            <v>146.28</v>
          </cell>
          <cell r="AG274">
            <v>150.81</v>
          </cell>
          <cell r="AH274">
            <v>155.35</v>
          </cell>
          <cell r="AI274">
            <v>159.89</v>
          </cell>
          <cell r="AJ274">
            <v>164.42</v>
          </cell>
          <cell r="AK274">
            <v>168.96</v>
          </cell>
          <cell r="AL274">
            <v>173.49</v>
          </cell>
          <cell r="AM274">
            <v>178.03</v>
          </cell>
          <cell r="AN274">
            <v>182.57</v>
          </cell>
          <cell r="AO274">
            <v>187.1</v>
          </cell>
          <cell r="AP274">
            <v>191.64</v>
          </cell>
          <cell r="AQ274">
            <v>196.17</v>
          </cell>
          <cell r="AR274">
            <v>200.71</v>
          </cell>
          <cell r="AS274">
            <v>205.25</v>
          </cell>
          <cell r="AT274">
            <v>209.78</v>
          </cell>
          <cell r="AU274">
            <v>214.32</v>
          </cell>
          <cell r="AV274">
            <v>218.85</v>
          </cell>
          <cell r="AW274">
            <v>223.39</v>
          </cell>
          <cell r="AX274">
            <v>227.93</v>
          </cell>
          <cell r="AY274">
            <v>232.46</v>
          </cell>
          <cell r="AZ274">
            <v>237</v>
          </cell>
          <cell r="BA274">
            <v>241.53</v>
          </cell>
          <cell r="BB274">
            <v>246.07</v>
          </cell>
          <cell r="BC274">
            <v>223.39</v>
          </cell>
          <cell r="BD274">
            <v>108</v>
          </cell>
          <cell r="BE274">
            <v>198.44</v>
          </cell>
          <cell r="BF274">
            <v>204.79</v>
          </cell>
          <cell r="BG274">
            <v>211.14</v>
          </cell>
          <cell r="BH274">
            <v>217.49</v>
          </cell>
          <cell r="BI274">
            <v>223.84</v>
          </cell>
          <cell r="BJ274">
            <v>230.19</v>
          </cell>
          <cell r="BK274">
            <v>236.54</v>
          </cell>
          <cell r="BL274">
            <v>242.89</v>
          </cell>
          <cell r="BM274">
            <v>249.24</v>
          </cell>
          <cell r="BN274">
            <v>255.59</v>
          </cell>
          <cell r="BO274">
            <v>261.94</v>
          </cell>
          <cell r="BP274">
            <v>268.29</v>
          </cell>
          <cell r="BQ274">
            <v>274.64</v>
          </cell>
          <cell r="BR274">
            <v>280.99</v>
          </cell>
          <cell r="BS274">
            <v>287.34</v>
          </cell>
          <cell r="BT274">
            <v>293.7</v>
          </cell>
          <cell r="BU274">
            <v>300.05</v>
          </cell>
          <cell r="BV274">
            <v>306.4</v>
          </cell>
          <cell r="BW274">
            <v>312.75</v>
          </cell>
          <cell r="BX274">
            <v>319.1</v>
          </cell>
          <cell r="BY274">
            <v>325.45</v>
          </cell>
          <cell r="BZ274">
            <v>331.8</v>
          </cell>
          <cell r="CA274">
            <v>338.15</v>
          </cell>
          <cell r="CB274">
            <v>344.5</v>
          </cell>
          <cell r="CC274">
            <v>312.75</v>
          </cell>
        </row>
        <row r="275">
          <cell r="AD275">
            <v>109</v>
          </cell>
          <cell r="AE275">
            <v>143.05</v>
          </cell>
          <cell r="AF275">
            <v>147.63</v>
          </cell>
          <cell r="AG275">
            <v>152.2</v>
          </cell>
          <cell r="AH275">
            <v>156.78</v>
          </cell>
          <cell r="AI275">
            <v>161.36</v>
          </cell>
          <cell r="AJ275">
            <v>165.94</v>
          </cell>
          <cell r="AK275">
            <v>170.52</v>
          </cell>
          <cell r="AL275">
            <v>175.09</v>
          </cell>
          <cell r="AM275">
            <v>179.67</v>
          </cell>
          <cell r="AN275">
            <v>184.25</v>
          </cell>
          <cell r="AO275">
            <v>188.83</v>
          </cell>
          <cell r="AP275">
            <v>193.41</v>
          </cell>
          <cell r="AQ275">
            <v>197.98</v>
          </cell>
          <cell r="AR275">
            <v>202.56</v>
          </cell>
          <cell r="AS275">
            <v>207.14</v>
          </cell>
          <cell r="AT275">
            <v>211.72</v>
          </cell>
          <cell r="AU275">
            <v>216.3</v>
          </cell>
          <cell r="AV275">
            <v>220.87</v>
          </cell>
          <cell r="AW275">
            <v>225.45</v>
          </cell>
          <cell r="AX275">
            <v>230.03</v>
          </cell>
          <cell r="AY275">
            <v>234.61</v>
          </cell>
          <cell r="AZ275">
            <v>239.19</v>
          </cell>
          <cell r="BA275">
            <v>243.76</v>
          </cell>
          <cell r="BB275">
            <v>248.34</v>
          </cell>
          <cell r="BC275">
            <v>225.45</v>
          </cell>
          <cell r="BD275">
            <v>109</v>
          </cell>
          <cell r="BE275">
            <v>200.27</v>
          </cell>
          <cell r="BF275">
            <v>206.68</v>
          </cell>
          <cell r="BG275">
            <v>231.09</v>
          </cell>
          <cell r="BH275">
            <v>219.5</v>
          </cell>
          <cell r="BI275">
            <v>225.9</v>
          </cell>
          <cell r="BJ275">
            <v>232.31</v>
          </cell>
          <cell r="BK275">
            <v>238.72</v>
          </cell>
          <cell r="BL275">
            <v>245.13</v>
          </cell>
          <cell r="BM275">
            <v>251.54</v>
          </cell>
          <cell r="BN275">
            <v>257.95</v>
          </cell>
          <cell r="BO275">
            <v>264.36</v>
          </cell>
          <cell r="BP275">
            <v>270.77</v>
          </cell>
          <cell r="BQ275">
            <v>277.18</v>
          </cell>
          <cell r="BR275">
            <v>283.59</v>
          </cell>
          <cell r="BS275">
            <v>290</v>
          </cell>
          <cell r="BT275">
            <v>296.41</v>
          </cell>
          <cell r="BU275">
            <v>302.82</v>
          </cell>
          <cell r="BV275">
            <v>309.22</v>
          </cell>
          <cell r="BW275">
            <v>315.63</v>
          </cell>
          <cell r="BX275">
            <v>322.04</v>
          </cell>
          <cell r="BY275">
            <v>328.45</v>
          </cell>
          <cell r="BZ275">
            <v>334.86</v>
          </cell>
          <cell r="CA275">
            <v>341.27</v>
          </cell>
          <cell r="CB275">
            <v>347.68</v>
          </cell>
          <cell r="CC275">
            <v>315.63</v>
          </cell>
        </row>
        <row r="276">
          <cell r="AD276">
            <v>110</v>
          </cell>
          <cell r="AE276">
            <v>144.35</v>
          </cell>
          <cell r="AF276">
            <v>148.97</v>
          </cell>
          <cell r="AG276">
            <v>153.59</v>
          </cell>
          <cell r="AH276">
            <v>158.21</v>
          </cell>
          <cell r="AI276">
            <v>162.83</v>
          </cell>
          <cell r="AJ276">
            <v>167.45</v>
          </cell>
          <cell r="AK276">
            <v>172.07</v>
          </cell>
          <cell r="AL276">
            <v>176.69</v>
          </cell>
          <cell r="AM276">
            <v>181.32</v>
          </cell>
          <cell r="AN276">
            <v>185.94</v>
          </cell>
          <cell r="AO276">
            <v>190.56</v>
          </cell>
          <cell r="AP276">
            <v>195.18</v>
          </cell>
          <cell r="AQ276">
            <v>199.8</v>
          </cell>
          <cell r="AR276">
            <v>204.42</v>
          </cell>
          <cell r="AS276">
            <v>209.04</v>
          </cell>
          <cell r="AT276">
            <v>213.66</v>
          </cell>
          <cell r="AU276">
            <v>218.28</v>
          </cell>
          <cell r="AV276">
            <v>222.9</v>
          </cell>
          <cell r="AW276">
            <v>227.52</v>
          </cell>
          <cell r="AX276">
            <v>232.14</v>
          </cell>
          <cell r="AY276">
            <v>236.76</v>
          </cell>
          <cell r="AZ276">
            <v>241.38</v>
          </cell>
          <cell r="BA276">
            <v>246</v>
          </cell>
          <cell r="BB276">
            <v>250.62</v>
          </cell>
          <cell r="BC276">
            <v>227.51</v>
          </cell>
          <cell r="BD276">
            <v>110</v>
          </cell>
          <cell r="BE276">
            <v>202.1</v>
          </cell>
          <cell r="BF276">
            <v>208.56</v>
          </cell>
          <cell r="BG276">
            <v>215.03</v>
          </cell>
          <cell r="BH276">
            <v>221.5</v>
          </cell>
          <cell r="BI276">
            <v>227.97</v>
          </cell>
          <cell r="BJ276">
            <v>234.44</v>
          </cell>
          <cell r="BK276">
            <v>240.9</v>
          </cell>
          <cell r="BL276">
            <v>247.37</v>
          </cell>
          <cell r="BM276">
            <v>253.84</v>
          </cell>
          <cell r="BN276">
            <v>260.31</v>
          </cell>
          <cell r="BO276">
            <v>266.78</v>
          </cell>
          <cell r="BP276">
            <v>273.25</v>
          </cell>
          <cell r="BQ276">
            <v>279.71</v>
          </cell>
          <cell r="BR276">
            <v>286.18</v>
          </cell>
          <cell r="BS276">
            <v>292.65</v>
          </cell>
          <cell r="BT276">
            <v>299.12</v>
          </cell>
          <cell r="BU276">
            <v>305.59</v>
          </cell>
          <cell r="BV276">
            <v>312.05</v>
          </cell>
          <cell r="BW276">
            <v>318.52</v>
          </cell>
          <cell r="BX276">
            <v>324.99</v>
          </cell>
          <cell r="BY276">
            <v>331.46</v>
          </cell>
          <cell r="BZ276">
            <v>337.93</v>
          </cell>
          <cell r="CA276">
            <v>344.39</v>
          </cell>
          <cell r="CB276">
            <v>350.86</v>
          </cell>
          <cell r="CC276">
            <v>318.52</v>
          </cell>
        </row>
        <row r="277">
          <cell r="AD277">
            <v>111</v>
          </cell>
          <cell r="AE277">
            <v>145.66</v>
          </cell>
          <cell r="AF277">
            <v>150.32</v>
          </cell>
          <cell r="AG277">
            <v>154.99</v>
          </cell>
          <cell r="AH277">
            <v>159.65</v>
          </cell>
          <cell r="AI277">
            <v>164.31</v>
          </cell>
          <cell r="AJ277">
            <v>168.97</v>
          </cell>
          <cell r="AK277">
            <v>173.63</v>
          </cell>
          <cell r="AL277">
            <v>178.3</v>
          </cell>
          <cell r="AM277">
            <v>182.96</v>
          </cell>
          <cell r="AN277">
            <v>187.62</v>
          </cell>
          <cell r="AO277">
            <v>192.28</v>
          </cell>
          <cell r="AP277">
            <v>196.94</v>
          </cell>
          <cell r="AQ277">
            <v>201.61</v>
          </cell>
          <cell r="AR277">
            <v>206.27</v>
          </cell>
          <cell r="AS277">
            <v>210.93</v>
          </cell>
          <cell r="AT277">
            <v>215.59</v>
          </cell>
          <cell r="AU277">
            <v>220.25</v>
          </cell>
          <cell r="AV277">
            <v>224.92</v>
          </cell>
          <cell r="AW277">
            <v>229.58</v>
          </cell>
          <cell r="AX277">
            <v>234.24</v>
          </cell>
          <cell r="AY277">
            <v>238.9</v>
          </cell>
          <cell r="AZ277">
            <v>243.56</v>
          </cell>
          <cell r="BA277">
            <v>248.23</v>
          </cell>
          <cell r="BB277">
            <v>252.89</v>
          </cell>
          <cell r="BC277">
            <v>229.58</v>
          </cell>
          <cell r="BD277">
            <v>111</v>
          </cell>
          <cell r="BE277">
            <v>203.93</v>
          </cell>
          <cell r="BF277">
            <v>210.45</v>
          </cell>
          <cell r="BG277">
            <v>216.98</v>
          </cell>
          <cell r="BH277">
            <v>223.51</v>
          </cell>
          <cell r="BI277">
            <v>230.03</v>
          </cell>
          <cell r="BJ277">
            <v>236.56</v>
          </cell>
          <cell r="BK277">
            <v>243.09</v>
          </cell>
          <cell r="BL277">
            <v>249.61</v>
          </cell>
          <cell r="BM277">
            <v>256.14</v>
          </cell>
          <cell r="BN277">
            <v>262.67</v>
          </cell>
          <cell r="BO277">
            <v>269.19</v>
          </cell>
          <cell r="BP277">
            <v>275.72</v>
          </cell>
          <cell r="BQ277">
            <v>282.25</v>
          </cell>
          <cell r="BR277">
            <v>288.77</v>
          </cell>
          <cell r="BS277">
            <v>295.3</v>
          </cell>
          <cell r="BT277">
            <v>301.83</v>
          </cell>
          <cell r="BU277">
            <v>308.35</v>
          </cell>
          <cell r="BV277">
            <v>314.88</v>
          </cell>
          <cell r="BW277">
            <v>321.41</v>
          </cell>
          <cell r="BX277">
            <v>327.94</v>
          </cell>
          <cell r="BY277">
            <v>334.46</v>
          </cell>
          <cell r="BZ277">
            <v>340.99</v>
          </cell>
          <cell r="CA277">
            <v>347.52</v>
          </cell>
          <cell r="CB277">
            <v>354.04</v>
          </cell>
          <cell r="CC277">
            <v>321.41</v>
          </cell>
        </row>
        <row r="278">
          <cell r="AD278">
            <v>112</v>
          </cell>
          <cell r="AE278">
            <v>146.97</v>
          </cell>
          <cell r="AF278">
            <v>151.67</v>
          </cell>
          <cell r="AG278">
            <v>156.38</v>
          </cell>
          <cell r="AH278">
            <v>161.08</v>
          </cell>
          <cell r="AI278">
            <v>165.78</v>
          </cell>
          <cell r="AJ278">
            <v>170.49</v>
          </cell>
          <cell r="AK278">
            <v>175.19</v>
          </cell>
          <cell r="AL278">
            <v>179.9</v>
          </cell>
          <cell r="AM278">
            <v>184.6</v>
          </cell>
          <cell r="AN278">
            <v>189.3</v>
          </cell>
          <cell r="AO278">
            <v>194.01</v>
          </cell>
          <cell r="AP278">
            <v>198.71</v>
          </cell>
          <cell r="AQ278">
            <v>203.42</v>
          </cell>
          <cell r="AR278">
            <v>208.12</v>
          </cell>
          <cell r="AS278">
            <v>212.82</v>
          </cell>
          <cell r="AT278">
            <v>217.53</v>
          </cell>
          <cell r="AU278">
            <v>222.23</v>
          </cell>
          <cell r="AV278">
            <v>226.94</v>
          </cell>
          <cell r="AW278">
            <v>231.64</v>
          </cell>
          <cell r="AX278">
            <v>236.34</v>
          </cell>
          <cell r="AY278">
            <v>241.05</v>
          </cell>
          <cell r="AZ278">
            <v>245.75</v>
          </cell>
          <cell r="BA278">
            <v>250.46</v>
          </cell>
          <cell r="BB278">
            <v>255.16</v>
          </cell>
          <cell r="BC278">
            <v>231.64</v>
          </cell>
          <cell r="BD278">
            <v>112</v>
          </cell>
          <cell r="BE278">
            <v>205.75</v>
          </cell>
          <cell r="BF278">
            <v>212.34</v>
          </cell>
          <cell r="BG278">
            <v>218.93</v>
          </cell>
          <cell r="BH278">
            <v>225.51</v>
          </cell>
          <cell r="BI278">
            <v>232.1</v>
          </cell>
          <cell r="BJ278">
            <v>238.68</v>
          </cell>
          <cell r="BK278">
            <v>245.27</v>
          </cell>
          <cell r="BL278">
            <v>251.85</v>
          </cell>
          <cell r="BM278">
            <v>258.44</v>
          </cell>
          <cell r="BN278">
            <v>265.03</v>
          </cell>
          <cell r="BO278">
            <v>271.61</v>
          </cell>
          <cell r="BP278">
            <v>278.2</v>
          </cell>
          <cell r="BQ278">
            <v>284.78</v>
          </cell>
          <cell r="BR278">
            <v>291.37</v>
          </cell>
          <cell r="BS278">
            <v>297.95</v>
          </cell>
          <cell r="BT278">
            <v>304.54</v>
          </cell>
          <cell r="BU278">
            <v>311.12</v>
          </cell>
          <cell r="BV278">
            <v>317.71</v>
          </cell>
          <cell r="BW278">
            <v>324.3</v>
          </cell>
          <cell r="BX278">
            <v>330.88</v>
          </cell>
          <cell r="BY278">
            <v>337.47</v>
          </cell>
          <cell r="BZ278">
            <v>344.05</v>
          </cell>
          <cell r="CA278">
            <v>350.64</v>
          </cell>
          <cell r="CB278">
            <v>357.22</v>
          </cell>
          <cell r="CC278">
            <v>324.3</v>
          </cell>
        </row>
        <row r="279">
          <cell r="AD279">
            <v>113</v>
          </cell>
          <cell r="AE279">
            <v>148.27</v>
          </cell>
          <cell r="AF279">
            <v>153.02</v>
          </cell>
          <cell r="AG279">
            <v>157.77</v>
          </cell>
          <cell r="AH279">
            <v>162.51</v>
          </cell>
          <cell r="AI279">
            <v>167.26</v>
          </cell>
          <cell r="AJ279">
            <v>172</v>
          </cell>
          <cell r="AK279">
            <v>176.75</v>
          </cell>
          <cell r="AL279">
            <v>181.5</v>
          </cell>
          <cell r="AM279">
            <v>186.24</v>
          </cell>
          <cell r="AN279">
            <v>190.99</v>
          </cell>
          <cell r="AO279">
            <v>195.73</v>
          </cell>
          <cell r="AP279">
            <v>200.48</v>
          </cell>
          <cell r="AQ279">
            <v>205.23</v>
          </cell>
          <cell r="AR279">
            <v>209.97</v>
          </cell>
          <cell r="AS279">
            <v>214.72</v>
          </cell>
          <cell r="AT279">
            <v>219.46</v>
          </cell>
          <cell r="AU279">
            <v>224.21</v>
          </cell>
          <cell r="AV279">
            <v>228.96</v>
          </cell>
          <cell r="AW279">
            <v>233.7</v>
          </cell>
          <cell r="AX279">
            <v>238.45</v>
          </cell>
          <cell r="AY279">
            <v>243.19</v>
          </cell>
          <cell r="AZ279">
            <v>247.94</v>
          </cell>
          <cell r="BA279">
            <v>252.69</v>
          </cell>
          <cell r="BB279">
            <v>257.43</v>
          </cell>
          <cell r="BC279">
            <v>233.7</v>
          </cell>
          <cell r="BD279">
            <v>113</v>
          </cell>
          <cell r="BE279">
            <v>207.58</v>
          </cell>
          <cell r="BF279">
            <v>214.23</v>
          </cell>
          <cell r="BG279">
            <v>220.87</v>
          </cell>
          <cell r="BH279">
            <v>227.52</v>
          </cell>
          <cell r="BI279">
            <v>234.16</v>
          </cell>
          <cell r="BJ279">
            <v>240.81</v>
          </cell>
          <cell r="BK279">
            <v>247.45</v>
          </cell>
          <cell r="BL279">
            <v>254.09</v>
          </cell>
          <cell r="BM279">
            <v>260.74</v>
          </cell>
          <cell r="BN279">
            <v>267.38</v>
          </cell>
          <cell r="BO279">
            <v>274.03</v>
          </cell>
          <cell r="BP279">
            <v>280.67</v>
          </cell>
          <cell r="BQ279">
            <v>287.32</v>
          </cell>
          <cell r="BR279">
            <v>293.96</v>
          </cell>
          <cell r="BS279">
            <v>300.61</v>
          </cell>
          <cell r="BT279">
            <v>307.25</v>
          </cell>
          <cell r="BU279">
            <v>313.89</v>
          </cell>
          <cell r="BV279">
            <v>320.54</v>
          </cell>
          <cell r="BW279">
            <v>327.18</v>
          </cell>
          <cell r="BX279">
            <v>333.83</v>
          </cell>
          <cell r="BY279">
            <v>340.47</v>
          </cell>
          <cell r="BZ279">
            <v>347.12</v>
          </cell>
          <cell r="CA279">
            <v>353.76</v>
          </cell>
          <cell r="CB279">
            <v>360.41</v>
          </cell>
          <cell r="CC279">
            <v>327.18</v>
          </cell>
        </row>
        <row r="280">
          <cell r="AD280">
            <v>114</v>
          </cell>
          <cell r="AE280">
            <v>149.58</v>
          </cell>
          <cell r="AF280">
            <v>154.37</v>
          </cell>
          <cell r="AG280">
            <v>159.16</v>
          </cell>
          <cell r="AH280">
            <v>163.94</v>
          </cell>
          <cell r="AI280">
            <v>168.73</v>
          </cell>
          <cell r="AJ280">
            <v>173.52</v>
          </cell>
          <cell r="AK280">
            <v>178.31</v>
          </cell>
          <cell r="AL280">
            <v>183.1</v>
          </cell>
          <cell r="AM280">
            <v>187.88</v>
          </cell>
          <cell r="AN280">
            <v>192.67</v>
          </cell>
          <cell r="AO280">
            <v>197.46</v>
          </cell>
          <cell r="AP280">
            <v>202.25</v>
          </cell>
          <cell r="AQ280">
            <v>207.04</v>
          </cell>
          <cell r="AR280">
            <v>211.82</v>
          </cell>
          <cell r="AS280">
            <v>216.61</v>
          </cell>
          <cell r="AT280">
            <v>221.4</v>
          </cell>
          <cell r="AU280">
            <v>226.19</v>
          </cell>
          <cell r="AV280">
            <v>230.98</v>
          </cell>
          <cell r="AW280">
            <v>235.76</v>
          </cell>
          <cell r="AX280">
            <v>240.55</v>
          </cell>
          <cell r="AY280">
            <v>245.34</v>
          </cell>
          <cell r="AZ280">
            <v>250.13</v>
          </cell>
          <cell r="BA280">
            <v>254.92</v>
          </cell>
          <cell r="BB280">
            <v>259.7</v>
          </cell>
          <cell r="BC280">
            <v>235.76</v>
          </cell>
          <cell r="BD280">
            <v>114</v>
          </cell>
          <cell r="BE280">
            <v>209.41</v>
          </cell>
          <cell r="BF280">
            <v>216.12</v>
          </cell>
          <cell r="BG280">
            <v>222.82</v>
          </cell>
          <cell r="BH280">
            <v>229.52</v>
          </cell>
          <cell r="BI280">
            <v>236.23</v>
          </cell>
          <cell r="BJ280">
            <v>242.93</v>
          </cell>
          <cell r="BK280">
            <v>249.63</v>
          </cell>
          <cell r="BL280">
            <v>256.33</v>
          </cell>
          <cell r="BM280">
            <v>263.04</v>
          </cell>
          <cell r="BN280">
            <v>269.74</v>
          </cell>
          <cell r="BO280">
            <v>276.44</v>
          </cell>
          <cell r="BP280">
            <v>283.15</v>
          </cell>
          <cell r="BQ280">
            <v>289.85</v>
          </cell>
          <cell r="BR280">
            <v>296.55</v>
          </cell>
          <cell r="BS280">
            <v>303.26</v>
          </cell>
          <cell r="BT280">
            <v>309.96</v>
          </cell>
          <cell r="BU280">
            <v>316.66</v>
          </cell>
          <cell r="BV280">
            <v>323.37</v>
          </cell>
          <cell r="BW280">
            <v>330.07</v>
          </cell>
          <cell r="BX280">
            <v>336.77</v>
          </cell>
          <cell r="BY280">
            <v>343.48</v>
          </cell>
          <cell r="BZ280">
            <v>350.18</v>
          </cell>
          <cell r="CA280">
            <v>356.88</v>
          </cell>
          <cell r="CB280">
            <v>363.59</v>
          </cell>
          <cell r="CC280">
            <v>330.07</v>
          </cell>
        </row>
        <row r="281">
          <cell r="AD281">
            <v>115</v>
          </cell>
          <cell r="AE281">
            <v>150.89</v>
          </cell>
          <cell r="AF281">
            <v>155.72</v>
          </cell>
          <cell r="AG281">
            <v>160.55</v>
          </cell>
          <cell r="AH281">
            <v>165.38</v>
          </cell>
          <cell r="AI281">
            <v>170.21</v>
          </cell>
          <cell r="AJ281">
            <v>175.04</v>
          </cell>
          <cell r="AK281">
            <v>179.87</v>
          </cell>
          <cell r="AL281">
            <v>184.7</v>
          </cell>
          <cell r="AM281">
            <v>189.53</v>
          </cell>
          <cell r="AN281">
            <v>194.36</v>
          </cell>
          <cell r="AO281">
            <v>199.19</v>
          </cell>
          <cell r="AP281">
            <v>204.02</v>
          </cell>
          <cell r="AQ281">
            <v>208.85</v>
          </cell>
          <cell r="AR281">
            <v>213.68</v>
          </cell>
          <cell r="AS281">
            <v>218.51</v>
          </cell>
          <cell r="AT281">
            <v>223.34</v>
          </cell>
          <cell r="AU281">
            <v>228.17</v>
          </cell>
          <cell r="AV281">
            <v>233</v>
          </cell>
          <cell r="AW281">
            <v>237.83</v>
          </cell>
          <cell r="AX281">
            <v>242.66</v>
          </cell>
          <cell r="AY281">
            <v>247.49</v>
          </cell>
          <cell r="AZ281">
            <v>252.32</v>
          </cell>
          <cell r="BA281">
            <v>257.15</v>
          </cell>
          <cell r="BB281">
            <v>261.98</v>
          </cell>
          <cell r="BC281">
            <v>237.83</v>
          </cell>
          <cell r="BD281">
            <v>115</v>
          </cell>
          <cell r="BE281">
            <v>211.24</v>
          </cell>
          <cell r="BF281">
            <v>218</v>
          </cell>
          <cell r="BG281">
            <v>224.77</v>
          </cell>
          <cell r="BH281">
            <v>231.53</v>
          </cell>
          <cell r="BI281">
            <v>238.29</v>
          </cell>
          <cell r="BJ281">
            <v>245.05</v>
          </cell>
          <cell r="BK281">
            <v>251.81</v>
          </cell>
          <cell r="BL281">
            <v>258.58</v>
          </cell>
          <cell r="BM281">
            <v>265.34</v>
          </cell>
          <cell r="BN281">
            <v>272.1</v>
          </cell>
          <cell r="BO281">
            <v>278.86</v>
          </cell>
          <cell r="BP281">
            <v>285.62</v>
          </cell>
          <cell r="BQ281">
            <v>292.39</v>
          </cell>
          <cell r="BR281">
            <v>299.15</v>
          </cell>
          <cell r="BS281">
            <v>305.91</v>
          </cell>
          <cell r="BT281">
            <v>312.67</v>
          </cell>
          <cell r="BU281">
            <v>319.43</v>
          </cell>
          <cell r="BV281">
            <v>326.2</v>
          </cell>
          <cell r="BW281">
            <v>332.96</v>
          </cell>
          <cell r="BX281">
            <v>339.72</v>
          </cell>
          <cell r="BY281">
            <v>346.48</v>
          </cell>
          <cell r="BZ281">
            <v>353.24</v>
          </cell>
          <cell r="CA281">
            <v>360.01</v>
          </cell>
          <cell r="CB281">
            <v>366.77</v>
          </cell>
          <cell r="CC281">
            <v>332.96</v>
          </cell>
        </row>
        <row r="282">
          <cell r="AD282">
            <v>116</v>
          </cell>
          <cell r="AE282">
            <v>152.19</v>
          </cell>
          <cell r="AF282">
            <v>157.06</v>
          </cell>
          <cell r="AG282">
            <v>161.94</v>
          </cell>
          <cell r="AH282">
            <v>166.81</v>
          </cell>
          <cell r="AI282">
            <v>171.68</v>
          </cell>
          <cell r="AJ282">
            <v>176.55</v>
          </cell>
          <cell r="AK282">
            <v>181.42</v>
          </cell>
          <cell r="AL282">
            <v>186.3</v>
          </cell>
          <cell r="AM282">
            <v>191.17</v>
          </cell>
          <cell r="AN282">
            <v>196.04</v>
          </cell>
          <cell r="AO282">
            <v>200.91</v>
          </cell>
          <cell r="AP282">
            <v>205.79</v>
          </cell>
          <cell r="AQ282">
            <v>210.66</v>
          </cell>
          <cell r="AR282">
            <v>215.53</v>
          </cell>
          <cell r="AS282">
            <v>220.4</v>
          </cell>
          <cell r="AT282">
            <v>225.27</v>
          </cell>
          <cell r="AU282">
            <v>230.15</v>
          </cell>
          <cell r="AV282">
            <v>235.02</v>
          </cell>
          <cell r="AW282">
            <v>239.89</v>
          </cell>
          <cell r="AX282">
            <v>244.76</v>
          </cell>
          <cell r="AY282">
            <v>249.63</v>
          </cell>
          <cell r="AZ282">
            <v>254.51</v>
          </cell>
          <cell r="BA282">
            <v>259.38</v>
          </cell>
          <cell r="BB282">
            <v>264.25</v>
          </cell>
          <cell r="BC282">
            <v>239.89</v>
          </cell>
          <cell r="BD282">
            <v>116</v>
          </cell>
          <cell r="BE282">
            <v>213.07</v>
          </cell>
          <cell r="BF282">
            <v>219.89</v>
          </cell>
          <cell r="BG282">
            <v>226.71</v>
          </cell>
          <cell r="BH282">
            <v>233.53</v>
          </cell>
          <cell r="BI282">
            <v>240.35</v>
          </cell>
          <cell r="BJ282">
            <v>247.17</v>
          </cell>
          <cell r="BK282">
            <v>253.99</v>
          </cell>
          <cell r="BL282">
            <v>260.82</v>
          </cell>
          <cell r="BM282">
            <v>267.64</v>
          </cell>
          <cell r="BN282">
            <v>274.46</v>
          </cell>
          <cell r="BO282">
            <v>281.28</v>
          </cell>
          <cell r="BP282">
            <v>288.1</v>
          </cell>
          <cell r="BQ282">
            <v>294.92</v>
          </cell>
          <cell r="BR282">
            <v>301.74</v>
          </cell>
          <cell r="BS282">
            <v>308.56</v>
          </cell>
          <cell r="BT282">
            <v>315.38</v>
          </cell>
          <cell r="BU282">
            <v>322.2</v>
          </cell>
          <cell r="BV282">
            <v>329.02</v>
          </cell>
          <cell r="BW282">
            <v>335.85</v>
          </cell>
          <cell r="BX282">
            <v>342.67</v>
          </cell>
          <cell r="BY282">
            <v>349.49</v>
          </cell>
          <cell r="BZ282">
            <v>356.31</v>
          </cell>
          <cell r="CA282">
            <v>363.13</v>
          </cell>
          <cell r="CB282">
            <v>369.95</v>
          </cell>
          <cell r="CC282">
            <v>335.84</v>
          </cell>
        </row>
        <row r="283">
          <cell r="AD283">
            <v>117</v>
          </cell>
          <cell r="AE283">
            <v>153.5</v>
          </cell>
          <cell r="AF283">
            <v>158.41</v>
          </cell>
          <cell r="AG283">
            <v>163.33</v>
          </cell>
          <cell r="AH283">
            <v>168.24</v>
          </cell>
          <cell r="AI283">
            <v>173.16</v>
          </cell>
          <cell r="AJ283">
            <v>178.07</v>
          </cell>
          <cell r="AK283">
            <v>182.98</v>
          </cell>
          <cell r="AL283">
            <v>187.9</v>
          </cell>
          <cell r="AM283">
            <v>192.81</v>
          </cell>
          <cell r="AN283">
            <v>197.73</v>
          </cell>
          <cell r="AO283">
            <v>202.64</v>
          </cell>
          <cell r="AP283">
            <v>207.55</v>
          </cell>
          <cell r="AQ283">
            <v>212.47</v>
          </cell>
          <cell r="AR283">
            <v>217.38</v>
          </cell>
          <cell r="AS283">
            <v>222.3</v>
          </cell>
          <cell r="AT283">
            <v>227.21</v>
          </cell>
          <cell r="AU283">
            <v>232.12</v>
          </cell>
          <cell r="AV283">
            <v>237.04</v>
          </cell>
          <cell r="AW283">
            <v>241.95</v>
          </cell>
          <cell r="AX283">
            <v>246.87</v>
          </cell>
          <cell r="AY283">
            <v>251.78</v>
          </cell>
          <cell r="AZ283">
            <v>256.69</v>
          </cell>
          <cell r="BA283">
            <v>261.61</v>
          </cell>
          <cell r="BB283">
            <v>266.52</v>
          </cell>
          <cell r="BC283">
            <v>241.95</v>
          </cell>
          <cell r="BD283">
            <v>117</v>
          </cell>
          <cell r="BE283">
            <v>214.9</v>
          </cell>
          <cell r="BF283">
            <v>221.78</v>
          </cell>
          <cell r="BG283">
            <v>228.66</v>
          </cell>
          <cell r="BH283">
            <v>235.54</v>
          </cell>
          <cell r="BI283">
            <v>242.42</v>
          </cell>
          <cell r="BJ283">
            <v>249.3</v>
          </cell>
          <cell r="BK283">
            <v>256.18</v>
          </cell>
          <cell r="BL283">
            <v>263.06</v>
          </cell>
          <cell r="BM283">
            <v>269.94</v>
          </cell>
          <cell r="BN283">
            <v>276.82</v>
          </cell>
          <cell r="BO283">
            <v>283.7</v>
          </cell>
          <cell r="BP283">
            <v>290.58</v>
          </cell>
          <cell r="BQ283">
            <v>297.45</v>
          </cell>
          <cell r="BR283">
            <v>304.33</v>
          </cell>
          <cell r="BS283">
            <v>311.21</v>
          </cell>
          <cell r="BT283">
            <v>318.09</v>
          </cell>
          <cell r="BU283">
            <v>324.97</v>
          </cell>
          <cell r="BV283">
            <v>331.85</v>
          </cell>
          <cell r="BW283">
            <v>338.73</v>
          </cell>
          <cell r="BX283">
            <v>345.61</v>
          </cell>
          <cell r="BY283">
            <v>352.49</v>
          </cell>
          <cell r="BZ283">
            <v>359.37</v>
          </cell>
          <cell r="CA283">
            <v>366.25</v>
          </cell>
          <cell r="CB283">
            <v>373.13</v>
          </cell>
          <cell r="CC283">
            <v>338.73</v>
          </cell>
        </row>
        <row r="284">
          <cell r="AD284">
            <v>118</v>
          </cell>
          <cell r="AE284">
            <v>154.81</v>
          </cell>
          <cell r="AF284">
            <v>159.76</v>
          </cell>
          <cell r="AG284">
            <v>164.72</v>
          </cell>
          <cell r="AH284">
            <v>169.67</v>
          </cell>
          <cell r="AI284">
            <v>174.63</v>
          </cell>
          <cell r="AJ284">
            <v>179.59</v>
          </cell>
          <cell r="AK284">
            <v>184.54</v>
          </cell>
          <cell r="AL284">
            <v>189.5</v>
          </cell>
          <cell r="AM284">
            <v>194.45</v>
          </cell>
          <cell r="AN284">
            <v>199.41</v>
          </cell>
          <cell r="AO284">
            <v>204.37</v>
          </cell>
          <cell r="AP284">
            <v>209.32</v>
          </cell>
          <cell r="AQ284">
            <v>214.28</v>
          </cell>
          <cell r="AR284">
            <v>219.23</v>
          </cell>
          <cell r="AS284">
            <v>224.19</v>
          </cell>
          <cell r="AT284">
            <v>229.15</v>
          </cell>
          <cell r="AU284">
            <v>234.1</v>
          </cell>
          <cell r="AV284">
            <v>239.06</v>
          </cell>
          <cell r="AW284">
            <v>244.01</v>
          </cell>
          <cell r="AX284">
            <v>248.97</v>
          </cell>
          <cell r="AY284">
            <v>253.93</v>
          </cell>
          <cell r="AZ284">
            <v>258.88</v>
          </cell>
          <cell r="BA284">
            <v>263.84</v>
          </cell>
          <cell r="BB284">
            <v>268.79</v>
          </cell>
          <cell r="BC284">
            <v>244.01</v>
          </cell>
          <cell r="BD284">
            <v>118</v>
          </cell>
          <cell r="BE284">
            <v>216.73</v>
          </cell>
          <cell r="BF284">
            <v>223.67</v>
          </cell>
          <cell r="BG284">
            <v>230.6</v>
          </cell>
          <cell r="BH284">
            <v>237.54</v>
          </cell>
          <cell r="BI284">
            <v>244.48</v>
          </cell>
          <cell r="BJ284">
            <v>251.42</v>
          </cell>
          <cell r="BK284">
            <v>258.36</v>
          </cell>
          <cell r="BL284">
            <v>265.3</v>
          </cell>
          <cell r="BM284">
            <v>272.24</v>
          </cell>
          <cell r="BN284">
            <v>279.17</v>
          </cell>
          <cell r="BO284">
            <v>286.11</v>
          </cell>
          <cell r="BP284">
            <v>293.05</v>
          </cell>
          <cell r="BQ284">
            <v>299.99</v>
          </cell>
          <cell r="BR284">
            <v>306.93</v>
          </cell>
          <cell r="BS284">
            <v>313.87</v>
          </cell>
          <cell r="BT284">
            <v>320.8</v>
          </cell>
          <cell r="BU284">
            <v>327.74</v>
          </cell>
          <cell r="BV284">
            <v>334.68</v>
          </cell>
          <cell r="BW284">
            <v>341.62</v>
          </cell>
          <cell r="BX284">
            <v>348.56</v>
          </cell>
          <cell r="BY284">
            <v>355.5</v>
          </cell>
          <cell r="BZ284">
            <v>362.44</v>
          </cell>
          <cell r="CA284">
            <v>369.37</v>
          </cell>
          <cell r="CB284">
            <v>376.31</v>
          </cell>
          <cell r="CC284">
            <v>341.62</v>
          </cell>
        </row>
        <row r="285">
          <cell r="AD285">
            <v>119</v>
          </cell>
          <cell r="AE285">
            <v>156.11</v>
          </cell>
          <cell r="AF285">
            <v>161.11</v>
          </cell>
          <cell r="AG285">
            <v>166.11</v>
          </cell>
          <cell r="AH285">
            <v>171.11</v>
          </cell>
          <cell r="AI285">
            <v>176.1</v>
          </cell>
          <cell r="AJ285">
            <v>181.1</v>
          </cell>
          <cell r="AK285">
            <v>186.1</v>
          </cell>
          <cell r="AL285">
            <v>191.1</v>
          </cell>
          <cell r="AM285">
            <v>196.1</v>
          </cell>
          <cell r="AN285">
            <v>201.09</v>
          </cell>
          <cell r="AO285">
            <v>206.09</v>
          </cell>
          <cell r="AP285">
            <v>211.09</v>
          </cell>
          <cell r="AQ285">
            <v>216.09</v>
          </cell>
          <cell r="AR285">
            <v>221.09</v>
          </cell>
          <cell r="AS285">
            <v>226.08</v>
          </cell>
          <cell r="AT285">
            <v>231.08</v>
          </cell>
          <cell r="AU285">
            <v>236.08</v>
          </cell>
          <cell r="AV285">
            <v>241.08</v>
          </cell>
          <cell r="AW285">
            <v>246.08</v>
          </cell>
          <cell r="AX285">
            <v>251.07</v>
          </cell>
          <cell r="AY285">
            <v>256.07</v>
          </cell>
          <cell r="AZ285">
            <v>261.07</v>
          </cell>
          <cell r="BA285">
            <v>266.07</v>
          </cell>
          <cell r="BB285">
            <v>271.07</v>
          </cell>
          <cell r="BC285">
            <v>246.08</v>
          </cell>
          <cell r="BD285">
            <v>119</v>
          </cell>
          <cell r="BE285">
            <v>218.56</v>
          </cell>
          <cell r="BF285">
            <v>225.55</v>
          </cell>
          <cell r="BG285">
            <v>232.55</v>
          </cell>
          <cell r="BH285">
            <v>239.55</v>
          </cell>
          <cell r="BI285">
            <v>246.55</v>
          </cell>
          <cell r="BJ285">
            <v>253.54</v>
          </cell>
          <cell r="BK285">
            <v>260.54</v>
          </cell>
          <cell r="BL285">
            <v>267.54</v>
          </cell>
          <cell r="BM285">
            <v>274.54</v>
          </cell>
          <cell r="BN285">
            <v>281.53</v>
          </cell>
          <cell r="BO285">
            <v>288.53</v>
          </cell>
          <cell r="BP285">
            <v>295.53</v>
          </cell>
          <cell r="BQ285">
            <v>302.52</v>
          </cell>
          <cell r="BR285">
            <v>309.52</v>
          </cell>
          <cell r="BS285">
            <v>316.52</v>
          </cell>
          <cell r="BT285">
            <v>323.52</v>
          </cell>
          <cell r="BU285">
            <v>330.51</v>
          </cell>
          <cell r="BV285">
            <v>337.51</v>
          </cell>
          <cell r="BW285">
            <v>344.51</v>
          </cell>
          <cell r="BX285">
            <v>351.5</v>
          </cell>
          <cell r="BY285">
            <v>358.5</v>
          </cell>
          <cell r="BZ285">
            <v>365.5</v>
          </cell>
          <cell r="CA285">
            <v>372.5</v>
          </cell>
          <cell r="CB285">
            <v>379.49</v>
          </cell>
          <cell r="CC285">
            <v>344.51</v>
          </cell>
        </row>
        <row r="286">
          <cell r="AD286">
            <v>120</v>
          </cell>
          <cell r="AE286">
            <v>157.42</v>
          </cell>
          <cell r="AF286">
            <v>162.46</v>
          </cell>
          <cell r="AG286">
            <v>167.5</v>
          </cell>
          <cell r="AH286">
            <v>172.54</v>
          </cell>
          <cell r="AI286">
            <v>177.58</v>
          </cell>
          <cell r="AJ286">
            <v>182.62</v>
          </cell>
          <cell r="AK286">
            <v>187.66</v>
          </cell>
          <cell r="AL286">
            <v>192.7</v>
          </cell>
          <cell r="AM286">
            <v>197.74</v>
          </cell>
          <cell r="AN286">
            <v>202.78</v>
          </cell>
          <cell r="AO286">
            <v>207.82</v>
          </cell>
          <cell r="AP286">
            <v>212.86</v>
          </cell>
          <cell r="AQ286">
            <v>217.9</v>
          </cell>
          <cell r="AR286">
            <v>222.94</v>
          </cell>
          <cell r="AS286">
            <v>227.98</v>
          </cell>
          <cell r="AT286">
            <v>233.02</v>
          </cell>
          <cell r="AU286">
            <v>238.06</v>
          </cell>
          <cell r="AV286">
            <v>243.1</v>
          </cell>
          <cell r="AW286">
            <v>248.14</v>
          </cell>
          <cell r="AX286">
            <v>253.18</v>
          </cell>
          <cell r="AY286">
            <v>258.22</v>
          </cell>
          <cell r="AZ286">
            <v>263.26</v>
          </cell>
          <cell r="BA286">
            <v>268.3</v>
          </cell>
          <cell r="BB286">
            <v>273.34</v>
          </cell>
          <cell r="BC286">
            <v>248.14</v>
          </cell>
          <cell r="BD286">
            <v>120</v>
          </cell>
          <cell r="BE286">
            <v>220.39</v>
          </cell>
          <cell r="BF286">
            <v>227.44</v>
          </cell>
          <cell r="BG286">
            <v>234.5</v>
          </cell>
          <cell r="BH286">
            <v>241.55</v>
          </cell>
          <cell r="BI286">
            <v>248.61</v>
          </cell>
          <cell r="BJ286">
            <v>255.67</v>
          </cell>
          <cell r="BK286">
            <v>262.72</v>
          </cell>
          <cell r="BL286">
            <v>269.78</v>
          </cell>
          <cell r="BM286">
            <v>276.83</v>
          </cell>
          <cell r="BN286">
            <v>283.89</v>
          </cell>
          <cell r="BO286">
            <v>290.95</v>
          </cell>
          <cell r="BP286">
            <v>298</v>
          </cell>
          <cell r="BQ286">
            <v>305.06</v>
          </cell>
          <cell r="BR286">
            <v>312.11</v>
          </cell>
          <cell r="BS286">
            <v>319.17</v>
          </cell>
          <cell r="BT286">
            <v>326.23</v>
          </cell>
          <cell r="BU286">
            <v>333.28</v>
          </cell>
          <cell r="BV286">
            <v>340.34</v>
          </cell>
          <cell r="BW286">
            <v>347.39</v>
          </cell>
          <cell r="BX286">
            <v>354.45</v>
          </cell>
          <cell r="BY286">
            <v>361.51</v>
          </cell>
          <cell r="BZ286">
            <v>368.56</v>
          </cell>
          <cell r="CA286">
            <v>375.62</v>
          </cell>
          <cell r="CB286">
            <v>382.67</v>
          </cell>
          <cell r="CC286">
            <v>347.39</v>
          </cell>
        </row>
        <row r="287">
          <cell r="AD287">
            <v>121</v>
          </cell>
          <cell r="AE287">
            <v>158.72</v>
          </cell>
          <cell r="AF287">
            <v>163.81</v>
          </cell>
          <cell r="AG287">
            <v>168.89</v>
          </cell>
          <cell r="AH287">
            <v>173.97</v>
          </cell>
          <cell r="AI287">
            <v>179.05</v>
          </cell>
          <cell r="AJ287">
            <v>184.13</v>
          </cell>
          <cell r="AK287">
            <v>189.22</v>
          </cell>
          <cell r="AL287">
            <v>194.3</v>
          </cell>
          <cell r="AM287">
            <v>199.38</v>
          </cell>
          <cell r="AN287">
            <v>204.46</v>
          </cell>
          <cell r="AO287">
            <v>209.55</v>
          </cell>
          <cell r="AP287">
            <v>214.63</v>
          </cell>
          <cell r="AQ287">
            <v>219.71</v>
          </cell>
          <cell r="AR287">
            <v>224.79</v>
          </cell>
          <cell r="AS287">
            <v>229.87</v>
          </cell>
          <cell r="AT287">
            <v>234.96</v>
          </cell>
          <cell r="AU287">
            <v>240.04</v>
          </cell>
          <cell r="AV287">
            <v>245.12</v>
          </cell>
          <cell r="AW287">
            <v>250.2</v>
          </cell>
          <cell r="AX287">
            <v>255.28</v>
          </cell>
          <cell r="AY287">
            <v>260.37</v>
          </cell>
          <cell r="AZ287">
            <v>265.45</v>
          </cell>
          <cell r="BA287">
            <v>270.53</v>
          </cell>
          <cell r="BB287">
            <v>275.61</v>
          </cell>
          <cell r="BC287">
            <v>250.2</v>
          </cell>
          <cell r="BD287">
            <v>121</v>
          </cell>
          <cell r="BE287">
            <v>222.21</v>
          </cell>
          <cell r="BF287">
            <v>229.33</v>
          </cell>
          <cell r="BG287">
            <v>236.44</v>
          </cell>
          <cell r="BH287">
            <v>243.56</v>
          </cell>
          <cell r="BI287">
            <v>250.67</v>
          </cell>
          <cell r="BJ287">
            <v>257.79</v>
          </cell>
          <cell r="BK287">
            <v>264.9</v>
          </cell>
          <cell r="BL287">
            <v>272.02</v>
          </cell>
          <cell r="BM287">
            <v>279.13</v>
          </cell>
          <cell r="BN287">
            <v>286.25</v>
          </cell>
          <cell r="BO287">
            <v>293.36</v>
          </cell>
          <cell r="BP287">
            <v>300.48</v>
          </cell>
          <cell r="BQ287">
            <v>307.59</v>
          </cell>
          <cell r="BR287">
            <v>314.71</v>
          </cell>
          <cell r="BS287">
            <v>321.82</v>
          </cell>
          <cell r="BT287">
            <v>328.94</v>
          </cell>
          <cell r="BU287">
            <v>336.05</v>
          </cell>
          <cell r="BV287">
            <v>343.17</v>
          </cell>
          <cell r="BW287">
            <v>350.28</v>
          </cell>
          <cell r="BX287">
            <v>357.4</v>
          </cell>
          <cell r="BY287">
            <v>364.51</v>
          </cell>
          <cell r="BZ287">
            <v>371.63</v>
          </cell>
          <cell r="CA287">
            <v>378.74</v>
          </cell>
          <cell r="CB287">
            <v>385.86</v>
          </cell>
          <cell r="CC287">
            <v>350.28</v>
          </cell>
        </row>
        <row r="288">
          <cell r="AD288">
            <v>122</v>
          </cell>
          <cell r="AE288">
            <v>160.03</v>
          </cell>
          <cell r="AF288">
            <v>165.16</v>
          </cell>
          <cell r="AG288">
            <v>170.28</v>
          </cell>
          <cell r="AH288">
            <v>175.4</v>
          </cell>
          <cell r="AI288">
            <v>180.53</v>
          </cell>
          <cell r="AJ288">
            <v>185.65</v>
          </cell>
          <cell r="AK288">
            <v>190.78</v>
          </cell>
          <cell r="AL288">
            <v>195.9</v>
          </cell>
          <cell r="AM288">
            <v>201.02</v>
          </cell>
          <cell r="AN288">
            <v>206.15</v>
          </cell>
          <cell r="AO288">
            <v>211.27</v>
          </cell>
          <cell r="AP288">
            <v>216.4</v>
          </cell>
          <cell r="AQ288">
            <v>221.52</v>
          </cell>
          <cell r="AR288">
            <v>226.64</v>
          </cell>
          <cell r="AS288">
            <v>231.77</v>
          </cell>
          <cell r="AT288">
            <v>236.89</v>
          </cell>
          <cell r="AU288">
            <v>242.02</v>
          </cell>
          <cell r="AV288">
            <v>247.14</v>
          </cell>
          <cell r="AW288">
            <v>252.26</v>
          </cell>
          <cell r="AX288">
            <v>257.39</v>
          </cell>
          <cell r="AY288">
            <v>262.51</v>
          </cell>
          <cell r="AZ288">
            <v>267.64</v>
          </cell>
          <cell r="BA288">
            <v>272.76</v>
          </cell>
          <cell r="BB288">
            <v>277.88</v>
          </cell>
          <cell r="BC288">
            <v>252.26</v>
          </cell>
          <cell r="BD288">
            <v>122</v>
          </cell>
          <cell r="BE288">
            <v>224.4</v>
          </cell>
          <cell r="BF288">
            <v>231.22</v>
          </cell>
          <cell r="BG288">
            <v>238.39</v>
          </cell>
          <cell r="BH288">
            <v>245.56</v>
          </cell>
          <cell r="BI288">
            <v>252.74</v>
          </cell>
          <cell r="BJ288">
            <v>259.91</v>
          </cell>
          <cell r="BK288">
            <v>267.09</v>
          </cell>
          <cell r="BL288">
            <v>274.26</v>
          </cell>
          <cell r="BM288">
            <v>281.43</v>
          </cell>
          <cell r="BN288">
            <v>288.61</v>
          </cell>
          <cell r="BO288">
            <v>295.78</v>
          </cell>
          <cell r="BP288">
            <v>302.95</v>
          </cell>
          <cell r="BQ288">
            <v>310.13</v>
          </cell>
          <cell r="BR288">
            <v>317.3</v>
          </cell>
          <cell r="BS288">
            <v>324.47</v>
          </cell>
          <cell r="BT288">
            <v>331.65</v>
          </cell>
          <cell r="BU288">
            <v>338.82</v>
          </cell>
          <cell r="BV288">
            <v>346</v>
          </cell>
          <cell r="BW288">
            <v>353.17</v>
          </cell>
          <cell r="BX288">
            <v>360.34</v>
          </cell>
          <cell r="BY288">
            <v>367.52</v>
          </cell>
          <cell r="BZ288">
            <v>374.69</v>
          </cell>
          <cell r="CA288">
            <v>381.86</v>
          </cell>
          <cell r="CB288">
            <v>389.04</v>
          </cell>
          <cell r="CC288">
            <v>353.17</v>
          </cell>
        </row>
        <row r="289">
          <cell r="AD289">
            <v>123</v>
          </cell>
          <cell r="AE289">
            <v>161.34</v>
          </cell>
          <cell r="AF289">
            <v>166.5</v>
          </cell>
          <cell r="AG289">
            <v>171.67</v>
          </cell>
          <cell r="AH289">
            <v>176.84</v>
          </cell>
          <cell r="AI289">
            <v>182</v>
          </cell>
          <cell r="AJ289">
            <v>187.17</v>
          </cell>
          <cell r="AK289">
            <v>192.33</v>
          </cell>
          <cell r="AL289">
            <v>197.5</v>
          </cell>
          <cell r="AM289">
            <v>202.67</v>
          </cell>
          <cell r="AN289">
            <v>207.83</v>
          </cell>
          <cell r="AO289">
            <v>213</v>
          </cell>
          <cell r="AP289">
            <v>218.16</v>
          </cell>
          <cell r="AQ289">
            <v>223.33</v>
          </cell>
          <cell r="AR289">
            <v>228.5</v>
          </cell>
          <cell r="AS289">
            <v>233.66</v>
          </cell>
          <cell r="AT289">
            <v>238.83</v>
          </cell>
          <cell r="AU289">
            <v>243.99</v>
          </cell>
          <cell r="AV289">
            <v>249.16</v>
          </cell>
          <cell r="AW289">
            <v>254.33</v>
          </cell>
          <cell r="AX289">
            <v>259.49</v>
          </cell>
          <cell r="AY289">
            <v>264.66</v>
          </cell>
          <cell r="AZ289">
            <v>269.82</v>
          </cell>
          <cell r="BA289">
            <v>274.99</v>
          </cell>
          <cell r="BB289">
            <v>280.16</v>
          </cell>
          <cell r="BC289">
            <v>254.33</v>
          </cell>
          <cell r="BD289">
            <v>123</v>
          </cell>
          <cell r="BE289">
            <v>225.87</v>
          </cell>
          <cell r="BF289">
            <v>233.11</v>
          </cell>
          <cell r="BG289">
            <v>240.34</v>
          </cell>
          <cell r="BH289">
            <v>247.57</v>
          </cell>
          <cell r="BI289">
            <v>254.8</v>
          </cell>
          <cell r="BJ289">
            <v>262.03</v>
          </cell>
          <cell r="BK289">
            <v>269.27</v>
          </cell>
          <cell r="BL289">
            <v>276.5</v>
          </cell>
          <cell r="BM289">
            <v>283.73</v>
          </cell>
          <cell r="BN289">
            <v>290.96</v>
          </cell>
          <cell r="BO289">
            <v>298.2</v>
          </cell>
          <cell r="BP289">
            <v>305.43</v>
          </cell>
          <cell r="BQ289">
            <v>312.66</v>
          </cell>
          <cell r="BR289">
            <v>319.89</v>
          </cell>
          <cell r="BS289">
            <v>327.13</v>
          </cell>
          <cell r="BT289">
            <v>334.36</v>
          </cell>
          <cell r="BU289">
            <v>341.59</v>
          </cell>
          <cell r="BV289">
            <v>348.82</v>
          </cell>
          <cell r="BW289">
            <v>356.06</v>
          </cell>
          <cell r="BX289">
            <v>363.29</v>
          </cell>
          <cell r="BY289">
            <v>370.52</v>
          </cell>
          <cell r="BZ289">
            <v>377.75</v>
          </cell>
          <cell r="CA289">
            <v>384.99</v>
          </cell>
          <cell r="CB289">
            <v>392.22</v>
          </cell>
          <cell r="CC289">
            <v>356.06</v>
          </cell>
        </row>
        <row r="290">
          <cell r="AD290">
            <v>124</v>
          </cell>
          <cell r="AE290">
            <v>162.64</v>
          </cell>
          <cell r="AF290">
            <v>167.85</v>
          </cell>
          <cell r="AG290">
            <v>173.06</v>
          </cell>
          <cell r="AH290">
            <v>178.27</v>
          </cell>
          <cell r="AI290">
            <v>183.48</v>
          </cell>
          <cell r="AJ290">
            <v>188.68</v>
          </cell>
          <cell r="AK290">
            <v>193.89</v>
          </cell>
          <cell r="AL290">
            <v>199.1</v>
          </cell>
          <cell r="AM290">
            <v>204.31</v>
          </cell>
          <cell r="AN290">
            <v>209.52</v>
          </cell>
          <cell r="AO290">
            <v>214.72</v>
          </cell>
          <cell r="AP290">
            <v>219.93</v>
          </cell>
          <cell r="AQ290">
            <v>225.14</v>
          </cell>
          <cell r="AR290">
            <v>230.35</v>
          </cell>
          <cell r="AS290">
            <v>235.56</v>
          </cell>
          <cell r="AT290">
            <v>240.76</v>
          </cell>
          <cell r="AU290">
            <v>245.97</v>
          </cell>
          <cell r="AV290">
            <v>251.18</v>
          </cell>
          <cell r="AW290">
            <v>256.39</v>
          </cell>
          <cell r="AX290">
            <v>261.6</v>
          </cell>
          <cell r="AY290">
            <v>266.8</v>
          </cell>
          <cell r="AZ290">
            <v>272.01</v>
          </cell>
          <cell r="BA290">
            <v>277.22</v>
          </cell>
          <cell r="BB290">
            <v>282.43</v>
          </cell>
          <cell r="BC290">
            <v>256.39</v>
          </cell>
          <cell r="BD290">
            <v>124</v>
          </cell>
          <cell r="BE290">
            <v>227.7</v>
          </cell>
          <cell r="BF290">
            <v>234.99</v>
          </cell>
          <cell r="BG290">
            <v>242.28</v>
          </cell>
          <cell r="BH290">
            <v>249.58</v>
          </cell>
          <cell r="BI290">
            <v>256.87</v>
          </cell>
          <cell r="BJ290">
            <v>264.16</v>
          </cell>
          <cell r="BK290">
            <v>271.45</v>
          </cell>
          <cell r="BL290">
            <v>278.74</v>
          </cell>
          <cell r="BM290">
            <v>286.03</v>
          </cell>
          <cell r="BN290">
            <v>293.32</v>
          </cell>
          <cell r="BO290">
            <v>300.61</v>
          </cell>
          <cell r="BP290">
            <v>307.91</v>
          </cell>
          <cell r="BQ290">
            <v>315.2</v>
          </cell>
          <cell r="BR290">
            <v>322.49</v>
          </cell>
          <cell r="BS290">
            <v>329.78</v>
          </cell>
          <cell r="BT290">
            <v>337.07</v>
          </cell>
          <cell r="BU290">
            <v>344.36</v>
          </cell>
          <cell r="BV290">
            <v>351.65</v>
          </cell>
          <cell r="BW290">
            <v>358.94</v>
          </cell>
          <cell r="BX290">
            <v>366.24</v>
          </cell>
          <cell r="BY290">
            <v>373.53</v>
          </cell>
          <cell r="BZ290">
            <v>380.82</v>
          </cell>
          <cell r="CA290">
            <v>388.11</v>
          </cell>
          <cell r="CB290">
            <v>395.4</v>
          </cell>
          <cell r="CC290">
            <v>358.94</v>
          </cell>
        </row>
        <row r="291">
          <cell r="AD291">
            <v>125</v>
          </cell>
          <cell r="AE291">
            <v>163.95</v>
          </cell>
          <cell r="AF291">
            <v>169.2</v>
          </cell>
          <cell r="AG291">
            <v>174.45</v>
          </cell>
          <cell r="AH291">
            <v>179.7</v>
          </cell>
          <cell r="AI291">
            <v>184.95</v>
          </cell>
          <cell r="AJ291">
            <v>190.2</v>
          </cell>
          <cell r="AK291">
            <v>195.45</v>
          </cell>
          <cell r="AL291">
            <v>200.7</v>
          </cell>
          <cell r="AM291">
            <v>205.95</v>
          </cell>
          <cell r="AN291">
            <v>211.2</v>
          </cell>
          <cell r="AO291">
            <v>216.45</v>
          </cell>
          <cell r="AP291">
            <v>221.7</v>
          </cell>
          <cell r="AQ291">
            <v>226.95</v>
          </cell>
          <cell r="AR291">
            <v>232.2</v>
          </cell>
          <cell r="AS291">
            <v>237.45</v>
          </cell>
          <cell r="AT291">
            <v>242.7</v>
          </cell>
          <cell r="AU291">
            <v>247.95</v>
          </cell>
          <cell r="AV291">
            <v>253.2</v>
          </cell>
          <cell r="AW291">
            <v>258.45</v>
          </cell>
          <cell r="AX291">
            <v>263.7</v>
          </cell>
          <cell r="AY291">
            <v>268.95</v>
          </cell>
          <cell r="AZ291">
            <v>274.2</v>
          </cell>
          <cell r="BA291">
            <v>279.45</v>
          </cell>
          <cell r="BB291">
            <v>284.7</v>
          </cell>
          <cell r="BC291">
            <v>258.45</v>
          </cell>
          <cell r="BD291">
            <v>125</v>
          </cell>
          <cell r="BE291">
            <v>229.53</v>
          </cell>
          <cell r="BF291">
            <v>236.88</v>
          </cell>
          <cell r="BG291">
            <v>244.23</v>
          </cell>
          <cell r="BH291">
            <v>251.58</v>
          </cell>
          <cell r="BI291">
            <v>258.93</v>
          </cell>
          <cell r="BJ291">
            <v>266.28</v>
          </cell>
          <cell r="BK291">
            <v>273.63</v>
          </cell>
          <cell r="BL291">
            <v>280.98</v>
          </cell>
          <cell r="BM291">
            <v>288.33</v>
          </cell>
          <cell r="BN291">
            <v>295.68</v>
          </cell>
          <cell r="BO291">
            <v>303.03</v>
          </cell>
          <cell r="BP291">
            <v>310.38</v>
          </cell>
          <cell r="BQ291">
            <v>317.73</v>
          </cell>
          <cell r="BR291">
            <v>325.08</v>
          </cell>
          <cell r="BS291">
            <v>332.43</v>
          </cell>
          <cell r="BT291">
            <v>339.78</v>
          </cell>
          <cell r="BU291">
            <v>347.13</v>
          </cell>
          <cell r="BV291">
            <v>354.48</v>
          </cell>
          <cell r="BW291">
            <v>361.83</v>
          </cell>
          <cell r="BX291">
            <v>369.18</v>
          </cell>
          <cell r="BY291">
            <v>376.53</v>
          </cell>
          <cell r="BZ291">
            <v>383.88</v>
          </cell>
          <cell r="CA291">
            <v>391.23</v>
          </cell>
          <cell r="CB291">
            <v>398.58</v>
          </cell>
          <cell r="CC291">
            <v>361.83</v>
          </cell>
        </row>
        <row r="292">
          <cell r="AD292">
            <v>126</v>
          </cell>
          <cell r="AE292">
            <v>165.26</v>
          </cell>
          <cell r="AF292">
            <v>170.55</v>
          </cell>
          <cell r="AG292">
            <v>175.84</v>
          </cell>
          <cell r="AH292">
            <v>181.13</v>
          </cell>
          <cell r="AI292">
            <v>186.42</v>
          </cell>
          <cell r="AJ292">
            <v>191.72</v>
          </cell>
          <cell r="AK292">
            <v>197.01</v>
          </cell>
          <cell r="AL292">
            <v>202.3</v>
          </cell>
          <cell r="AM292">
            <v>207.59</v>
          </cell>
          <cell r="AN292">
            <v>212.89</v>
          </cell>
          <cell r="AO292">
            <v>218.18</v>
          </cell>
          <cell r="AP292">
            <v>223.47</v>
          </cell>
          <cell r="AQ292">
            <v>228.76</v>
          </cell>
          <cell r="AR292">
            <v>234.05</v>
          </cell>
          <cell r="AS292">
            <v>239.35</v>
          </cell>
          <cell r="AT292">
            <v>244.64</v>
          </cell>
          <cell r="AU292">
            <v>249.93</v>
          </cell>
          <cell r="AV292">
            <v>255.22</v>
          </cell>
          <cell r="AW292">
            <v>260.51</v>
          </cell>
          <cell r="AX292">
            <v>265.81</v>
          </cell>
          <cell r="AY292">
            <v>271.1</v>
          </cell>
          <cell r="AZ292">
            <v>276.39</v>
          </cell>
          <cell r="BA292">
            <v>281.68</v>
          </cell>
          <cell r="BB292">
            <v>286.97</v>
          </cell>
          <cell r="BC292">
            <v>260.51</v>
          </cell>
          <cell r="BD292">
            <v>126</v>
          </cell>
          <cell r="BE292">
            <v>231.36</v>
          </cell>
          <cell r="BF292">
            <v>238.77</v>
          </cell>
          <cell r="BG292">
            <v>246.18</v>
          </cell>
          <cell r="BH292">
            <v>253.59</v>
          </cell>
          <cell r="BI292">
            <v>260.99</v>
          </cell>
          <cell r="BJ292">
            <v>268.4</v>
          </cell>
          <cell r="BK292">
            <v>275.81</v>
          </cell>
          <cell r="BL292">
            <v>283.22</v>
          </cell>
          <cell r="BM292">
            <v>290.63</v>
          </cell>
          <cell r="BN292">
            <v>298.04</v>
          </cell>
          <cell r="BO292">
            <v>305.45</v>
          </cell>
          <cell r="BP292">
            <v>312.86</v>
          </cell>
          <cell r="BQ292">
            <v>320.27</v>
          </cell>
          <cell r="BR292">
            <v>327.67</v>
          </cell>
          <cell r="BS292">
            <v>335.08</v>
          </cell>
          <cell r="BT292">
            <v>342.49</v>
          </cell>
          <cell r="BU292">
            <v>349.9</v>
          </cell>
          <cell r="BV292">
            <v>357.31</v>
          </cell>
          <cell r="BW292">
            <v>364.72</v>
          </cell>
          <cell r="BX292">
            <v>372.13</v>
          </cell>
          <cell r="BY292">
            <v>379.54</v>
          </cell>
          <cell r="BZ292">
            <v>386.95</v>
          </cell>
          <cell r="CA292">
            <v>394.35</v>
          </cell>
          <cell r="CB292">
            <v>401.76</v>
          </cell>
          <cell r="CC292">
            <v>364.72</v>
          </cell>
        </row>
        <row r="293">
          <cell r="AD293">
            <v>127</v>
          </cell>
          <cell r="AE293">
            <v>166.56</v>
          </cell>
          <cell r="AF293">
            <v>171.9</v>
          </cell>
          <cell r="AG293">
            <v>177.23</v>
          </cell>
          <cell r="AH293">
            <v>182.57</v>
          </cell>
          <cell r="AI293">
            <v>187.9</v>
          </cell>
          <cell r="AJ293">
            <v>193.23</v>
          </cell>
          <cell r="AK293">
            <v>198.57</v>
          </cell>
          <cell r="AL293">
            <v>203.9</v>
          </cell>
          <cell r="AM293">
            <v>209.24</v>
          </cell>
          <cell r="AN293">
            <v>214.57</v>
          </cell>
          <cell r="AO293">
            <v>219.9</v>
          </cell>
          <cell r="AP293">
            <v>225.24</v>
          </cell>
          <cell r="AQ293">
            <v>230.57</v>
          </cell>
          <cell r="AR293">
            <v>235.91</v>
          </cell>
          <cell r="AS293">
            <v>241.24</v>
          </cell>
          <cell r="AT293">
            <v>246.57</v>
          </cell>
          <cell r="AU293">
            <v>251.91</v>
          </cell>
          <cell r="AV293">
            <v>257.24</v>
          </cell>
          <cell r="AW293">
            <v>262.58</v>
          </cell>
          <cell r="AX293">
            <v>267.91</v>
          </cell>
          <cell r="AY293">
            <v>273.24</v>
          </cell>
          <cell r="AZ293">
            <v>278.58</v>
          </cell>
          <cell r="BA293">
            <v>283.91</v>
          </cell>
          <cell r="BB293">
            <v>289.25</v>
          </cell>
          <cell r="BC293">
            <v>262.58</v>
          </cell>
          <cell r="BD293">
            <v>127</v>
          </cell>
          <cell r="BE293">
            <v>233.9</v>
          </cell>
          <cell r="BF293">
            <v>240.66</v>
          </cell>
          <cell r="BG293">
            <v>248.12</v>
          </cell>
          <cell r="BH293">
            <v>255.59</v>
          </cell>
          <cell r="BI293">
            <v>263.06</v>
          </cell>
          <cell r="BJ293">
            <v>270.53</v>
          </cell>
          <cell r="BK293">
            <v>277.99</v>
          </cell>
          <cell r="BL293">
            <v>285.46</v>
          </cell>
          <cell r="BM293">
            <v>292.93</v>
          </cell>
          <cell r="BN293">
            <v>300.4</v>
          </cell>
          <cell r="BO293">
            <v>307.87</v>
          </cell>
          <cell r="BP293">
            <v>315.33</v>
          </cell>
          <cell r="BQ293">
            <v>322.8</v>
          </cell>
          <cell r="BR293">
            <v>330.27</v>
          </cell>
          <cell r="BS293">
            <v>337.74</v>
          </cell>
          <cell r="BT293">
            <v>345.2</v>
          </cell>
          <cell r="BU293">
            <v>352.67</v>
          </cell>
          <cell r="BV293">
            <v>360.14</v>
          </cell>
          <cell r="BW293">
            <v>367.61</v>
          </cell>
          <cell r="BX293">
            <v>375.07</v>
          </cell>
          <cell r="BY293">
            <v>382.54</v>
          </cell>
          <cell r="BZ293">
            <v>390.01</v>
          </cell>
          <cell r="CA293">
            <v>397.48</v>
          </cell>
          <cell r="CB293">
            <v>404.94</v>
          </cell>
          <cell r="CC293">
            <v>367.61</v>
          </cell>
        </row>
        <row r="294">
          <cell r="AD294">
            <v>128</v>
          </cell>
          <cell r="AE294">
            <v>167.87</v>
          </cell>
          <cell r="AF294">
            <v>173.25</v>
          </cell>
          <cell r="AG294">
            <v>178.62</v>
          </cell>
          <cell r="AH294">
            <v>184</v>
          </cell>
          <cell r="AI294">
            <v>189.37</v>
          </cell>
          <cell r="AJ294">
            <v>194.75</v>
          </cell>
          <cell r="AK294">
            <v>200.13</v>
          </cell>
          <cell r="AL294">
            <v>205.5</v>
          </cell>
          <cell r="AM294">
            <v>210.88</v>
          </cell>
          <cell r="AN294">
            <v>216.25</v>
          </cell>
          <cell r="AO294">
            <v>221.63</v>
          </cell>
          <cell r="AP294">
            <v>227.01</v>
          </cell>
          <cell r="AQ294">
            <v>232.38</v>
          </cell>
          <cell r="AR294">
            <v>237.76</v>
          </cell>
          <cell r="AS294">
            <v>243.13</v>
          </cell>
          <cell r="AT294">
            <v>248.51</v>
          </cell>
          <cell r="AU294">
            <v>253.89</v>
          </cell>
          <cell r="AV294">
            <v>259.26</v>
          </cell>
          <cell r="AW294">
            <v>264.64</v>
          </cell>
          <cell r="AX294">
            <v>270.01</v>
          </cell>
          <cell r="AY294">
            <v>275.39</v>
          </cell>
          <cell r="AZ294">
            <v>280.77</v>
          </cell>
          <cell r="BA294">
            <v>286.14</v>
          </cell>
          <cell r="BB294">
            <v>291.52</v>
          </cell>
          <cell r="BC294">
            <v>264.64</v>
          </cell>
          <cell r="BD294">
            <v>128</v>
          </cell>
          <cell r="BE294">
            <v>235.02</v>
          </cell>
          <cell r="BF294">
            <v>242.54</v>
          </cell>
          <cell r="BG294">
            <v>250.07</v>
          </cell>
          <cell r="BH294">
            <v>257.6</v>
          </cell>
          <cell r="BI294">
            <v>265.12</v>
          </cell>
          <cell r="BJ294">
            <v>272.65</v>
          </cell>
          <cell r="BK294">
            <v>280.18</v>
          </cell>
          <cell r="BL294">
            <v>287.7</v>
          </cell>
          <cell r="BM294">
            <v>295.23</v>
          </cell>
          <cell r="BN294">
            <v>302.76</v>
          </cell>
          <cell r="BO294">
            <v>310.28</v>
          </cell>
          <cell r="BP294">
            <v>317.81</v>
          </cell>
          <cell r="BQ294">
            <v>325.33</v>
          </cell>
          <cell r="BR294">
            <v>332.86</v>
          </cell>
          <cell r="BS294">
            <v>340.39</v>
          </cell>
          <cell r="BT294">
            <v>347.91</v>
          </cell>
          <cell r="BU294">
            <v>355.44</v>
          </cell>
          <cell r="BV294">
            <v>362.97</v>
          </cell>
          <cell r="BW294">
            <v>370.49</v>
          </cell>
          <cell r="BX294">
            <v>378.02</v>
          </cell>
          <cell r="BY294">
            <v>385.55</v>
          </cell>
          <cell r="BZ294">
            <v>393.07</v>
          </cell>
          <cell r="CA294">
            <v>400.6</v>
          </cell>
          <cell r="CB294">
            <v>408.13</v>
          </cell>
          <cell r="CC294">
            <v>370.49</v>
          </cell>
        </row>
        <row r="295">
          <cell r="AD295">
            <v>129</v>
          </cell>
          <cell r="AE295">
            <v>169.18</v>
          </cell>
          <cell r="AF295">
            <v>174.59</v>
          </cell>
          <cell r="AG295">
            <v>180.01</v>
          </cell>
          <cell r="AH295">
            <v>185.43</v>
          </cell>
          <cell r="AI295">
            <v>190.85</v>
          </cell>
          <cell r="AJ295">
            <v>196.27</v>
          </cell>
          <cell r="AK295">
            <v>201.68</v>
          </cell>
          <cell r="AL295">
            <v>207.1</v>
          </cell>
          <cell r="AM295">
            <v>212.52</v>
          </cell>
          <cell r="AN295">
            <v>217.94</v>
          </cell>
          <cell r="AO295">
            <v>223.36</v>
          </cell>
          <cell r="AP295">
            <v>228.77</v>
          </cell>
          <cell r="AQ295">
            <v>234.19</v>
          </cell>
          <cell r="AR295">
            <v>239.61</v>
          </cell>
          <cell r="AS295">
            <v>245.03</v>
          </cell>
          <cell r="AT295">
            <v>250.45</v>
          </cell>
          <cell r="AU295">
            <v>255.86</v>
          </cell>
          <cell r="AV295">
            <v>261.28</v>
          </cell>
          <cell r="AW295">
            <v>266.7</v>
          </cell>
          <cell r="AX295">
            <v>272.12</v>
          </cell>
          <cell r="AY295">
            <v>277.54</v>
          </cell>
          <cell r="AZ295">
            <v>282.95</v>
          </cell>
          <cell r="BA295">
            <v>288.37</v>
          </cell>
          <cell r="BB295">
            <v>293.79</v>
          </cell>
          <cell r="BC295">
            <v>266.7</v>
          </cell>
          <cell r="BD295">
            <v>129</v>
          </cell>
          <cell r="BE295">
            <v>236.85</v>
          </cell>
          <cell r="BF295">
            <v>244.43</v>
          </cell>
          <cell r="BG295">
            <v>252.02</v>
          </cell>
          <cell r="BH295">
            <v>259.6</v>
          </cell>
          <cell r="BI295">
            <v>267.19</v>
          </cell>
          <cell r="BJ295">
            <v>274.77</v>
          </cell>
          <cell r="BK295">
            <v>282.36</v>
          </cell>
          <cell r="BL295">
            <v>289.94</v>
          </cell>
          <cell r="BM295">
            <v>297.53</v>
          </cell>
          <cell r="BN295">
            <v>305.11</v>
          </cell>
          <cell r="BO295">
            <v>312.7</v>
          </cell>
          <cell r="BP295">
            <v>320.28</v>
          </cell>
          <cell r="BQ295">
            <v>327.87</v>
          </cell>
          <cell r="BR295">
            <v>335.45</v>
          </cell>
          <cell r="BS295">
            <v>343.04</v>
          </cell>
          <cell r="BT295">
            <v>350.63</v>
          </cell>
          <cell r="BU295">
            <v>358.21</v>
          </cell>
          <cell r="BV295">
            <v>365.8</v>
          </cell>
          <cell r="BW295">
            <v>373.38</v>
          </cell>
          <cell r="BX295">
            <v>380.97</v>
          </cell>
          <cell r="BY295">
            <v>388.55</v>
          </cell>
          <cell r="BZ295">
            <v>396.14</v>
          </cell>
          <cell r="CA295">
            <v>403.72</v>
          </cell>
          <cell r="CB295">
            <v>411.31</v>
          </cell>
          <cell r="CC295">
            <v>373.38</v>
          </cell>
        </row>
        <row r="296">
          <cell r="AD296">
            <v>130</v>
          </cell>
          <cell r="AE296">
            <v>170.48</v>
          </cell>
          <cell r="AF296">
            <v>175.94</v>
          </cell>
          <cell r="AG296">
            <v>181.4</v>
          </cell>
          <cell r="AH296">
            <v>186.86</v>
          </cell>
          <cell r="AI296">
            <v>192.32</v>
          </cell>
          <cell r="AJ296">
            <v>197.78</v>
          </cell>
          <cell r="AK296">
            <v>203.24</v>
          </cell>
          <cell r="AL296">
            <v>208.7</v>
          </cell>
          <cell r="AM296">
            <v>214.16</v>
          </cell>
          <cell r="AN296">
            <v>219.62</v>
          </cell>
          <cell r="AO296">
            <v>225.08</v>
          </cell>
          <cell r="AP296">
            <v>230.54</v>
          </cell>
          <cell r="AQ296">
            <v>236</v>
          </cell>
          <cell r="AR296">
            <v>241.46</v>
          </cell>
          <cell r="AS296">
            <v>246.92</v>
          </cell>
          <cell r="AT296">
            <v>252.38</v>
          </cell>
          <cell r="AU296">
            <v>257.84</v>
          </cell>
          <cell r="AV296">
            <v>263.3</v>
          </cell>
          <cell r="AW296">
            <v>268.76</v>
          </cell>
          <cell r="AX296">
            <v>274.22</v>
          </cell>
          <cell r="AY296">
            <v>279.68</v>
          </cell>
          <cell r="AZ296">
            <v>285.14</v>
          </cell>
          <cell r="BA296">
            <v>290.6</v>
          </cell>
          <cell r="BB296">
            <v>296.06</v>
          </cell>
          <cell r="BC296">
            <v>268.76</v>
          </cell>
          <cell r="BD296">
            <v>130</v>
          </cell>
          <cell r="BE296">
            <v>238.68</v>
          </cell>
          <cell r="BF296">
            <v>246.32</v>
          </cell>
          <cell r="BG296">
            <v>253.96</v>
          </cell>
          <cell r="BH296">
            <v>261.61</v>
          </cell>
          <cell r="BI296">
            <v>269.25</v>
          </cell>
          <cell r="BJ296">
            <v>276.9</v>
          </cell>
          <cell r="BK296">
            <v>284.54</v>
          </cell>
          <cell r="BL296">
            <v>292.18</v>
          </cell>
          <cell r="BM296">
            <v>299.83</v>
          </cell>
          <cell r="BN296">
            <v>307.47</v>
          </cell>
          <cell r="BO296">
            <v>315.12</v>
          </cell>
          <cell r="BP296">
            <v>322.76</v>
          </cell>
          <cell r="BQ296">
            <v>330.4</v>
          </cell>
          <cell r="BR296">
            <v>338.05</v>
          </cell>
          <cell r="BS296">
            <v>345.69</v>
          </cell>
          <cell r="BT296">
            <v>353.34</v>
          </cell>
          <cell r="BU296">
            <v>360.98</v>
          </cell>
          <cell r="BV296">
            <v>368.62</v>
          </cell>
          <cell r="BW296">
            <v>376.27</v>
          </cell>
          <cell r="BX296">
            <v>383.91</v>
          </cell>
          <cell r="BY296">
            <v>391.56</v>
          </cell>
          <cell r="BZ296">
            <v>399.2</v>
          </cell>
          <cell r="CA296">
            <v>406.84</v>
          </cell>
          <cell r="CB296">
            <v>414.49</v>
          </cell>
          <cell r="CC296">
            <v>376.27</v>
          </cell>
        </row>
        <row r="297">
          <cell r="AD297">
            <v>131</v>
          </cell>
          <cell r="AE297">
            <v>171.79</v>
          </cell>
          <cell r="AF297">
            <v>177.29</v>
          </cell>
          <cell r="AG297">
            <v>182.79</v>
          </cell>
          <cell r="AH297">
            <v>188.29</v>
          </cell>
          <cell r="AI297">
            <v>193.8</v>
          </cell>
          <cell r="AJ297">
            <v>199.3</v>
          </cell>
          <cell r="AK297">
            <v>204.8</v>
          </cell>
          <cell r="AL297">
            <v>210.3</v>
          </cell>
          <cell r="AM297">
            <v>215.81</v>
          </cell>
          <cell r="AN297">
            <v>221.31</v>
          </cell>
          <cell r="AO297">
            <v>226.81</v>
          </cell>
          <cell r="AP297">
            <v>232.31</v>
          </cell>
          <cell r="AQ297">
            <v>237.81</v>
          </cell>
          <cell r="AR297">
            <v>243.32</v>
          </cell>
          <cell r="AS297">
            <v>248.82</v>
          </cell>
          <cell r="AT297">
            <v>254.32</v>
          </cell>
          <cell r="AU297">
            <v>259.82</v>
          </cell>
          <cell r="AV297">
            <v>265.32</v>
          </cell>
          <cell r="AW297">
            <v>270.83</v>
          </cell>
          <cell r="AX297">
            <v>276.33</v>
          </cell>
          <cell r="AY297">
            <v>281.83</v>
          </cell>
          <cell r="AZ297">
            <v>287.33</v>
          </cell>
          <cell r="BA297">
            <v>292.83</v>
          </cell>
          <cell r="BB297">
            <v>298.34</v>
          </cell>
          <cell r="BC297">
            <v>270.82</v>
          </cell>
          <cell r="BD297">
            <v>131</v>
          </cell>
          <cell r="BE297">
            <v>240.5</v>
          </cell>
          <cell r="BF297">
            <v>248.21</v>
          </cell>
          <cell r="BG297">
            <v>255.91</v>
          </cell>
          <cell r="BH297">
            <v>263.61</v>
          </cell>
          <cell r="BI297">
            <v>271.32</v>
          </cell>
          <cell r="BJ297">
            <v>279.02</v>
          </cell>
          <cell r="BK297">
            <v>286.72</v>
          </cell>
          <cell r="BL297">
            <v>294.42</v>
          </cell>
          <cell r="BM297">
            <v>302.13</v>
          </cell>
          <cell r="BN297">
            <v>309.83</v>
          </cell>
          <cell r="BO297">
            <v>317.53</v>
          </cell>
          <cell r="BP297">
            <v>325.24</v>
          </cell>
          <cell r="BQ297">
            <v>332.94</v>
          </cell>
          <cell r="BR297">
            <v>340.64</v>
          </cell>
          <cell r="BS297">
            <v>348.34</v>
          </cell>
          <cell r="BT297">
            <v>356.05</v>
          </cell>
          <cell r="BU297">
            <v>363.75</v>
          </cell>
          <cell r="BV297">
            <v>371.45</v>
          </cell>
          <cell r="BW297">
            <v>379.16</v>
          </cell>
          <cell r="BX297">
            <v>386.86</v>
          </cell>
          <cell r="BY297">
            <v>394.56</v>
          </cell>
          <cell r="BZ297">
            <v>402.26</v>
          </cell>
          <cell r="CA297">
            <v>409.97</v>
          </cell>
          <cell r="CB297">
            <v>417.67</v>
          </cell>
          <cell r="CC297">
            <v>379.15</v>
          </cell>
        </row>
        <row r="298">
          <cell r="AD298">
            <v>132</v>
          </cell>
          <cell r="AE298">
            <v>173.1</v>
          </cell>
          <cell r="AF298">
            <v>178.64</v>
          </cell>
          <cell r="AG298">
            <v>184.18</v>
          </cell>
          <cell r="AH298">
            <v>189.73</v>
          </cell>
          <cell r="AI298">
            <v>195.27</v>
          </cell>
          <cell r="AJ298">
            <v>200.82</v>
          </cell>
          <cell r="AK298">
            <v>206.36</v>
          </cell>
          <cell r="AL298">
            <v>211.9</v>
          </cell>
          <cell r="AM298">
            <v>217.45</v>
          </cell>
          <cell r="AN298">
            <v>222.99</v>
          </cell>
          <cell r="AO298">
            <v>228.54</v>
          </cell>
          <cell r="AP298">
            <v>234.08</v>
          </cell>
          <cell r="AQ298">
            <v>239.62</v>
          </cell>
          <cell r="AR298">
            <v>245.17</v>
          </cell>
          <cell r="AS298">
            <v>250.71</v>
          </cell>
          <cell r="AT298">
            <v>256.26</v>
          </cell>
          <cell r="AU298">
            <v>261.8</v>
          </cell>
          <cell r="AV298">
            <v>267.34</v>
          </cell>
          <cell r="AW298">
            <v>272.89</v>
          </cell>
          <cell r="AX298">
            <v>278.43</v>
          </cell>
          <cell r="AY298">
            <v>283.98</v>
          </cell>
          <cell r="AZ298">
            <v>289.52</v>
          </cell>
          <cell r="BA298">
            <v>295.06</v>
          </cell>
          <cell r="BB298">
            <v>300.61</v>
          </cell>
          <cell r="BC298">
            <v>272.89</v>
          </cell>
          <cell r="BD298">
            <v>132</v>
          </cell>
          <cell r="BE298">
            <v>242.33</v>
          </cell>
          <cell r="BF298">
            <v>250.09</v>
          </cell>
          <cell r="BG298">
            <v>257.86</v>
          </cell>
          <cell r="BH298">
            <v>265.62</v>
          </cell>
          <cell r="BI298">
            <v>273.38</v>
          </cell>
          <cell r="BJ298">
            <v>281.14</v>
          </cell>
          <cell r="BK298">
            <v>288.9</v>
          </cell>
          <cell r="BL298">
            <v>296.66</v>
          </cell>
          <cell r="BM298">
            <v>304.43</v>
          </cell>
          <cell r="BN298">
            <v>312.19</v>
          </cell>
          <cell r="BO298">
            <v>319.95</v>
          </cell>
          <cell r="BP298">
            <v>327.71</v>
          </cell>
          <cell r="BQ298">
            <v>335.47</v>
          </cell>
          <cell r="BR298">
            <v>343.23</v>
          </cell>
          <cell r="BS298">
            <v>351</v>
          </cell>
          <cell r="BT298">
            <v>358.76</v>
          </cell>
          <cell r="BU298">
            <v>366.52</v>
          </cell>
          <cell r="BV298">
            <v>374.28</v>
          </cell>
          <cell r="BW298">
            <v>382.04</v>
          </cell>
          <cell r="BX298">
            <v>389.8</v>
          </cell>
          <cell r="BY298">
            <v>397.57</v>
          </cell>
          <cell r="BZ298">
            <v>405.33</v>
          </cell>
          <cell r="CA298">
            <v>413.09</v>
          </cell>
          <cell r="CB298">
            <v>420.85</v>
          </cell>
          <cell r="CC298">
            <v>382.04</v>
          </cell>
        </row>
        <row r="299">
          <cell r="AD299">
            <v>133</v>
          </cell>
          <cell r="AE299">
            <v>174.4</v>
          </cell>
          <cell r="AF299">
            <v>179.99</v>
          </cell>
          <cell r="AG299">
            <v>185.57</v>
          </cell>
          <cell r="AH299">
            <v>191.16</v>
          </cell>
          <cell r="AI299">
            <v>196.75</v>
          </cell>
          <cell r="AJ299">
            <v>202.33</v>
          </cell>
          <cell r="AK299">
            <v>207.92</v>
          </cell>
          <cell r="AL299">
            <v>213.5</v>
          </cell>
          <cell r="AM299">
            <v>219.09</v>
          </cell>
          <cell r="AN299">
            <v>224.68</v>
          </cell>
          <cell r="AO299">
            <v>230.26</v>
          </cell>
          <cell r="AP299">
            <v>235.85</v>
          </cell>
          <cell r="AQ299">
            <v>241.43</v>
          </cell>
          <cell r="AR299">
            <v>247.02</v>
          </cell>
          <cell r="AS299">
            <v>252.61</v>
          </cell>
          <cell r="AT299">
            <v>258.19</v>
          </cell>
          <cell r="AU299">
            <v>263.78</v>
          </cell>
          <cell r="AV299">
            <v>269.36</v>
          </cell>
          <cell r="AW299">
            <v>274.95</v>
          </cell>
          <cell r="AX299">
            <v>280.54</v>
          </cell>
          <cell r="AY299">
            <v>286.12</v>
          </cell>
          <cell r="AZ299">
            <v>291.71</v>
          </cell>
          <cell r="BA299">
            <v>297.29</v>
          </cell>
          <cell r="BB299">
            <v>302.88</v>
          </cell>
          <cell r="BC299">
            <v>274.95</v>
          </cell>
          <cell r="BD299">
            <v>133</v>
          </cell>
          <cell r="BE299">
            <v>244.16</v>
          </cell>
          <cell r="BF299">
            <v>251.98</v>
          </cell>
          <cell r="BG299">
            <v>259.8</v>
          </cell>
          <cell r="BH299">
            <v>267.62</v>
          </cell>
          <cell r="BI299">
            <v>275.44</v>
          </cell>
          <cell r="BJ299">
            <v>283.26</v>
          </cell>
          <cell r="BK299">
            <v>291.08</v>
          </cell>
          <cell r="BL299">
            <v>298.91</v>
          </cell>
          <cell r="BM299">
            <v>306.73</v>
          </cell>
          <cell r="BN299">
            <v>314.55</v>
          </cell>
          <cell r="BO299">
            <v>322.37</v>
          </cell>
          <cell r="BP299">
            <v>330.19</v>
          </cell>
          <cell r="BQ299">
            <v>338.01</v>
          </cell>
          <cell r="BR299">
            <v>345.83</v>
          </cell>
          <cell r="BS299">
            <v>353.65</v>
          </cell>
          <cell r="BT299">
            <v>361.47</v>
          </cell>
          <cell r="BU299">
            <v>369.29</v>
          </cell>
          <cell r="BV299">
            <v>377.11</v>
          </cell>
          <cell r="BW299">
            <v>384.93</v>
          </cell>
          <cell r="BX299">
            <v>392.75</v>
          </cell>
          <cell r="BY299">
            <v>400.57</v>
          </cell>
          <cell r="BZ299">
            <v>408.39</v>
          </cell>
          <cell r="CA299">
            <v>416.21</v>
          </cell>
          <cell r="CB299">
            <v>424.03</v>
          </cell>
          <cell r="CC299">
            <v>384.93</v>
          </cell>
        </row>
        <row r="300">
          <cell r="AD300">
            <v>134</v>
          </cell>
          <cell r="AE300">
            <v>175.71</v>
          </cell>
          <cell r="AF300">
            <v>181.34</v>
          </cell>
          <cell r="AG300">
            <v>186.96</v>
          </cell>
          <cell r="AH300">
            <v>192.59</v>
          </cell>
          <cell r="AI300">
            <v>198.22</v>
          </cell>
          <cell r="AJ300">
            <v>203.85</v>
          </cell>
          <cell r="AK300">
            <v>209.48</v>
          </cell>
          <cell r="AL300">
            <v>215.1</v>
          </cell>
          <cell r="AM300">
            <v>220.73</v>
          </cell>
          <cell r="AN300">
            <v>226.36</v>
          </cell>
          <cell r="AO300">
            <v>231.99</v>
          </cell>
          <cell r="AP300">
            <v>237.62</v>
          </cell>
          <cell r="AQ300">
            <v>243.24</v>
          </cell>
          <cell r="AR300">
            <v>248.87</v>
          </cell>
          <cell r="AS300">
            <v>254.5</v>
          </cell>
          <cell r="AT300">
            <v>260.13</v>
          </cell>
          <cell r="AU300">
            <v>265.76</v>
          </cell>
          <cell r="AV300">
            <v>271.38</v>
          </cell>
          <cell r="AW300">
            <v>277.01</v>
          </cell>
          <cell r="AX300">
            <v>282.64</v>
          </cell>
          <cell r="AY300">
            <v>288.27</v>
          </cell>
          <cell r="AZ300">
            <v>293.9</v>
          </cell>
          <cell r="BA300">
            <v>299.52</v>
          </cell>
          <cell r="BB300">
            <v>305.15</v>
          </cell>
          <cell r="BC300">
            <v>277.01</v>
          </cell>
          <cell r="BD300">
            <v>134</v>
          </cell>
          <cell r="BE300">
            <v>245.99</v>
          </cell>
          <cell r="BF300">
            <v>253.87</v>
          </cell>
          <cell r="BG300">
            <v>261.75</v>
          </cell>
          <cell r="BH300">
            <v>269.63</v>
          </cell>
          <cell r="BI300">
            <v>277.51</v>
          </cell>
          <cell r="BJ300">
            <v>285.39</v>
          </cell>
          <cell r="BK300">
            <v>293.27</v>
          </cell>
          <cell r="BL300">
            <v>301.15</v>
          </cell>
          <cell r="BM300">
            <v>309.03</v>
          </cell>
          <cell r="BN300">
            <v>316.9</v>
          </cell>
          <cell r="BO300">
            <v>324.78</v>
          </cell>
          <cell r="BP300">
            <v>332.66</v>
          </cell>
          <cell r="BQ300">
            <v>340.54</v>
          </cell>
          <cell r="BR300">
            <v>348.42</v>
          </cell>
          <cell r="BS300">
            <v>356.3</v>
          </cell>
          <cell r="BT300">
            <v>364.18</v>
          </cell>
          <cell r="BU300">
            <v>372.06</v>
          </cell>
          <cell r="BV300">
            <v>379.94</v>
          </cell>
          <cell r="BW300">
            <v>387.82</v>
          </cell>
          <cell r="BX300">
            <v>395.7</v>
          </cell>
          <cell r="BY300">
            <v>403.58</v>
          </cell>
          <cell r="BZ300">
            <v>411.45</v>
          </cell>
          <cell r="CA300">
            <v>419.33</v>
          </cell>
          <cell r="CB300">
            <v>427.21</v>
          </cell>
          <cell r="CC300">
            <v>387.82</v>
          </cell>
        </row>
        <row r="301">
          <cell r="AD301">
            <v>135</v>
          </cell>
          <cell r="AE301">
            <v>177.01</v>
          </cell>
          <cell r="AF301">
            <v>182.68</v>
          </cell>
          <cell r="AG301">
            <v>188.35</v>
          </cell>
          <cell r="AH301">
            <v>194.02</v>
          </cell>
          <cell r="AI301">
            <v>199.69</v>
          </cell>
          <cell r="AJ301">
            <v>205.36</v>
          </cell>
          <cell r="AK301">
            <v>211.03</v>
          </cell>
          <cell r="AL301">
            <v>216.7</v>
          </cell>
          <cell r="AM301">
            <v>222.37</v>
          </cell>
          <cell r="AN301">
            <v>228.04</v>
          </cell>
          <cell r="AO301">
            <v>233.71</v>
          </cell>
          <cell r="AP301">
            <v>239.38</v>
          </cell>
          <cell r="AQ301">
            <v>245.05</v>
          </cell>
          <cell r="AR301">
            <v>250.72</v>
          </cell>
          <cell r="AS301">
            <v>256.39</v>
          </cell>
          <cell r="AT301">
            <v>262.06</v>
          </cell>
          <cell r="AU301">
            <v>267.73</v>
          </cell>
          <cell r="AV301">
            <v>273.4</v>
          </cell>
          <cell r="AW301">
            <v>279.07</v>
          </cell>
          <cell r="AX301">
            <v>284.74</v>
          </cell>
          <cell r="AY301">
            <v>290.41</v>
          </cell>
          <cell r="AZ301">
            <v>296.08</v>
          </cell>
          <cell r="BA301">
            <v>301.75</v>
          </cell>
          <cell r="BB301">
            <v>307.42</v>
          </cell>
          <cell r="BC301">
            <v>279.07</v>
          </cell>
          <cell r="BD301">
            <v>135</v>
          </cell>
          <cell r="BE301">
            <v>247.82</v>
          </cell>
          <cell r="BF301">
            <v>255.76</v>
          </cell>
          <cell r="BG301">
            <v>263.7</v>
          </cell>
          <cell r="BH301">
            <v>271.63</v>
          </cell>
          <cell r="BI301">
            <v>279.57</v>
          </cell>
          <cell r="BJ301">
            <v>287.51</v>
          </cell>
          <cell r="BK301">
            <v>295.45</v>
          </cell>
          <cell r="BL301">
            <v>303.39</v>
          </cell>
          <cell r="BM301">
            <v>311.32</v>
          </cell>
          <cell r="BN301">
            <v>319.26</v>
          </cell>
          <cell r="BO301">
            <v>327.2</v>
          </cell>
          <cell r="BP301">
            <v>335.14</v>
          </cell>
          <cell r="BQ301">
            <v>343.08</v>
          </cell>
          <cell r="BR301">
            <v>351.01</v>
          </cell>
          <cell r="BS301">
            <v>358.95</v>
          </cell>
          <cell r="BT301">
            <v>366.89</v>
          </cell>
          <cell r="BU301">
            <v>374.83</v>
          </cell>
          <cell r="BV301">
            <v>382.77</v>
          </cell>
          <cell r="BW301">
            <v>390.7</v>
          </cell>
          <cell r="BX301">
            <v>398.64</v>
          </cell>
          <cell r="BY301">
            <v>406.58</v>
          </cell>
          <cell r="BZ301">
            <v>414.52</v>
          </cell>
          <cell r="CA301">
            <v>422.46</v>
          </cell>
          <cell r="CB301">
            <v>430.39</v>
          </cell>
          <cell r="CC301">
            <v>390.7</v>
          </cell>
        </row>
        <row r="302">
          <cell r="AD302">
            <v>136</v>
          </cell>
          <cell r="AE302">
            <v>178.32</v>
          </cell>
          <cell r="AF302">
            <v>184.03</v>
          </cell>
          <cell r="AG302">
            <v>189.74</v>
          </cell>
          <cell r="AH302">
            <v>195.46</v>
          </cell>
          <cell r="AI302">
            <v>201.17</v>
          </cell>
          <cell r="AJ302">
            <v>206.88</v>
          </cell>
          <cell r="AK302">
            <v>212.59</v>
          </cell>
          <cell r="AL302">
            <v>218.3</v>
          </cell>
          <cell r="AM302">
            <v>224.02</v>
          </cell>
          <cell r="AN302">
            <v>229.73</v>
          </cell>
          <cell r="AO302">
            <v>235.44</v>
          </cell>
          <cell r="AP302">
            <v>241.15</v>
          </cell>
          <cell r="AQ302">
            <v>246.87</v>
          </cell>
          <cell r="AR302">
            <v>252.58</v>
          </cell>
          <cell r="AS302">
            <v>258.29</v>
          </cell>
          <cell r="AT302">
            <v>264</v>
          </cell>
          <cell r="AU302">
            <v>269.71</v>
          </cell>
          <cell r="AV302">
            <v>275.43</v>
          </cell>
          <cell r="AW302">
            <v>281.14</v>
          </cell>
          <cell r="AX302">
            <v>286.85</v>
          </cell>
          <cell r="AY302">
            <v>292.56</v>
          </cell>
          <cell r="AZ302">
            <v>298.27</v>
          </cell>
          <cell r="BA302">
            <v>303.99</v>
          </cell>
          <cell r="BB302">
            <v>309.7</v>
          </cell>
          <cell r="BC302">
            <v>281.14</v>
          </cell>
          <cell r="BD302">
            <v>136</v>
          </cell>
          <cell r="BE302">
            <v>249.65</v>
          </cell>
          <cell r="BF302">
            <v>257.65</v>
          </cell>
          <cell r="BG302">
            <v>265.64</v>
          </cell>
          <cell r="BH302">
            <v>273.64</v>
          </cell>
          <cell r="BI302">
            <v>281.64</v>
          </cell>
          <cell r="BJ302">
            <v>289.63</v>
          </cell>
          <cell r="BK302">
            <v>297.63</v>
          </cell>
          <cell r="BL302">
            <v>305.63</v>
          </cell>
          <cell r="BM302">
            <v>313.62</v>
          </cell>
          <cell r="BN302">
            <v>321.62</v>
          </cell>
          <cell r="BO302">
            <v>329.62</v>
          </cell>
          <cell r="BP302">
            <v>337.61</v>
          </cell>
          <cell r="BQ302">
            <v>345.61</v>
          </cell>
          <cell r="BR302">
            <v>353.61</v>
          </cell>
          <cell r="BS302">
            <v>361.6</v>
          </cell>
          <cell r="BT302">
            <v>369.6</v>
          </cell>
          <cell r="BU302">
            <v>377.6</v>
          </cell>
          <cell r="BV302">
            <v>385.6</v>
          </cell>
          <cell r="BW302">
            <v>393.59</v>
          </cell>
          <cell r="BX302">
            <v>401.59</v>
          </cell>
          <cell r="BY302">
            <v>409.59</v>
          </cell>
          <cell r="BZ302">
            <v>417.58</v>
          </cell>
          <cell r="CA302">
            <v>425.58</v>
          </cell>
          <cell r="CB302">
            <v>433.58</v>
          </cell>
          <cell r="CC302">
            <v>393.59</v>
          </cell>
        </row>
        <row r="303">
          <cell r="AD303">
            <v>137</v>
          </cell>
          <cell r="AE303">
            <v>179.63</v>
          </cell>
          <cell r="AF303">
            <v>185.38</v>
          </cell>
          <cell r="AG303">
            <v>191.14</v>
          </cell>
          <cell r="AH303">
            <v>196.89</v>
          </cell>
          <cell r="AI303">
            <v>202.64</v>
          </cell>
          <cell r="AJ303">
            <v>208.4</v>
          </cell>
          <cell r="AK303">
            <v>214.15</v>
          </cell>
          <cell r="AL303">
            <v>219.91</v>
          </cell>
          <cell r="AM303">
            <v>225.66</v>
          </cell>
          <cell r="AN303">
            <v>231.41</v>
          </cell>
          <cell r="AO303">
            <v>237.17</v>
          </cell>
          <cell r="AP303">
            <v>242.92</v>
          </cell>
          <cell r="AQ303">
            <v>248.68</v>
          </cell>
          <cell r="AR303">
            <v>254.43</v>
          </cell>
          <cell r="AS303">
            <v>260.18</v>
          </cell>
          <cell r="AT303">
            <v>265.94</v>
          </cell>
          <cell r="AU303">
            <v>271.69</v>
          </cell>
          <cell r="AV303">
            <v>277.45</v>
          </cell>
          <cell r="AW303">
            <v>283.2</v>
          </cell>
          <cell r="AX303">
            <v>288.95</v>
          </cell>
          <cell r="AY303">
            <v>294.71</v>
          </cell>
          <cell r="AZ303">
            <v>300.46</v>
          </cell>
          <cell r="BA303">
            <v>306.22</v>
          </cell>
          <cell r="BB303">
            <v>311.97</v>
          </cell>
          <cell r="BC303">
            <v>283.2</v>
          </cell>
          <cell r="BD303">
            <v>137</v>
          </cell>
          <cell r="BE303">
            <v>251.48</v>
          </cell>
          <cell r="BF303">
            <v>259.53</v>
          </cell>
          <cell r="BG303">
            <v>267.59</v>
          </cell>
          <cell r="BH303">
            <v>275.64</v>
          </cell>
          <cell r="BI303">
            <v>283.7</v>
          </cell>
          <cell r="BJ303">
            <v>291.76</v>
          </cell>
          <cell r="BK303">
            <v>299.81</v>
          </cell>
          <cell r="BL303">
            <v>307.87</v>
          </cell>
          <cell r="BM303">
            <v>315.92</v>
          </cell>
          <cell r="BN303">
            <v>323.98</v>
          </cell>
          <cell r="BO303">
            <v>332.03</v>
          </cell>
          <cell r="BP303">
            <v>340.09</v>
          </cell>
          <cell r="BQ303">
            <v>348.15</v>
          </cell>
          <cell r="BR303">
            <v>356.2</v>
          </cell>
          <cell r="BS303">
            <v>364.26</v>
          </cell>
          <cell r="BT303">
            <v>372.31</v>
          </cell>
          <cell r="BU303">
            <v>380.37</v>
          </cell>
          <cell r="BV303">
            <v>388.42</v>
          </cell>
          <cell r="BW303">
            <v>396.48</v>
          </cell>
          <cell r="BX303">
            <v>404.54</v>
          </cell>
          <cell r="BY303">
            <v>412.59</v>
          </cell>
          <cell r="BZ303">
            <v>420.65</v>
          </cell>
          <cell r="CA303">
            <v>428.7</v>
          </cell>
          <cell r="CB303">
            <v>436.76</v>
          </cell>
          <cell r="CC303">
            <v>396.48</v>
          </cell>
        </row>
        <row r="304">
          <cell r="AD304">
            <v>138</v>
          </cell>
          <cell r="AE304">
            <v>180.93</v>
          </cell>
          <cell r="AF304">
            <v>186.73</v>
          </cell>
          <cell r="AG304">
            <v>192.53</v>
          </cell>
          <cell r="AH304">
            <v>198.32</v>
          </cell>
          <cell r="AI304">
            <v>204.12</v>
          </cell>
          <cell r="AJ304">
            <v>209.91</v>
          </cell>
          <cell r="AK304">
            <v>215.71</v>
          </cell>
          <cell r="AL304">
            <v>221.51</v>
          </cell>
          <cell r="AM304">
            <v>227.3</v>
          </cell>
          <cell r="AN304">
            <v>233.1</v>
          </cell>
          <cell r="AO304">
            <v>238.89</v>
          </cell>
          <cell r="AP304">
            <v>244.69</v>
          </cell>
          <cell r="AQ304">
            <v>250.49</v>
          </cell>
          <cell r="AR304">
            <v>256.28</v>
          </cell>
          <cell r="AS304">
            <v>262.08</v>
          </cell>
          <cell r="AT304">
            <v>267.87</v>
          </cell>
          <cell r="AU304">
            <v>273.67</v>
          </cell>
          <cell r="AV304">
            <v>279.47</v>
          </cell>
          <cell r="AW304">
            <v>285.26</v>
          </cell>
          <cell r="AX304">
            <v>291.06</v>
          </cell>
          <cell r="AY304">
            <v>296.85</v>
          </cell>
          <cell r="AZ304">
            <v>302.65</v>
          </cell>
          <cell r="BA304">
            <v>308.45</v>
          </cell>
          <cell r="BB304">
            <v>314.24</v>
          </cell>
          <cell r="BC304">
            <v>285.26</v>
          </cell>
          <cell r="BD304">
            <v>138</v>
          </cell>
          <cell r="BE304">
            <v>253.31</v>
          </cell>
          <cell r="BF304">
            <v>261.42</v>
          </cell>
          <cell r="BG304">
            <v>269.54</v>
          </cell>
          <cell r="BH304">
            <v>277.65</v>
          </cell>
          <cell r="BI304">
            <v>285.76</v>
          </cell>
          <cell r="BJ304">
            <v>293.88</v>
          </cell>
          <cell r="BK304">
            <v>301.99</v>
          </cell>
          <cell r="BL304">
            <v>310.11</v>
          </cell>
          <cell r="BM304">
            <v>318.22</v>
          </cell>
          <cell r="BN304">
            <v>326.34</v>
          </cell>
          <cell r="BO304">
            <v>334.45</v>
          </cell>
          <cell r="BP304">
            <v>342.57</v>
          </cell>
          <cell r="BQ304">
            <v>350.68</v>
          </cell>
          <cell r="BR304">
            <v>358.79</v>
          </cell>
          <cell r="BS304">
            <v>366.91</v>
          </cell>
          <cell r="BT304">
            <v>375.02</v>
          </cell>
          <cell r="BU304">
            <v>383.14</v>
          </cell>
          <cell r="BV304">
            <v>391.25</v>
          </cell>
          <cell r="BW304">
            <v>399.37</v>
          </cell>
          <cell r="BX304">
            <v>407.48</v>
          </cell>
          <cell r="BY304">
            <v>415.6</v>
          </cell>
          <cell r="BZ304">
            <v>423.71</v>
          </cell>
          <cell r="CA304">
            <v>431.82</v>
          </cell>
          <cell r="CB304">
            <v>439.94</v>
          </cell>
          <cell r="CC304">
            <v>399.37</v>
          </cell>
        </row>
        <row r="305">
          <cell r="AD305">
            <v>139</v>
          </cell>
          <cell r="AE305">
            <v>182.24</v>
          </cell>
          <cell r="AF305">
            <v>188.08</v>
          </cell>
          <cell r="AG305">
            <v>193.92</v>
          </cell>
          <cell r="AH305">
            <v>199.75</v>
          </cell>
          <cell r="AI305">
            <v>205.59</v>
          </cell>
          <cell r="AJ305">
            <v>211.43</v>
          </cell>
          <cell r="AK305">
            <v>217.27</v>
          </cell>
          <cell r="AL305">
            <v>223.11</v>
          </cell>
          <cell r="AM305">
            <v>228.94</v>
          </cell>
          <cell r="AN305">
            <v>234.78</v>
          </cell>
          <cell r="AO305">
            <v>240.62</v>
          </cell>
          <cell r="AP305">
            <v>246.46</v>
          </cell>
          <cell r="AQ305">
            <v>252.3</v>
          </cell>
          <cell r="AR305">
            <v>258.13</v>
          </cell>
          <cell r="AS305">
            <v>263.97</v>
          </cell>
          <cell r="AT305">
            <v>269.81</v>
          </cell>
          <cell r="AU305">
            <v>275.65</v>
          </cell>
          <cell r="AV305">
            <v>281.49</v>
          </cell>
          <cell r="AW305">
            <v>287.32</v>
          </cell>
          <cell r="AX305">
            <v>293.16</v>
          </cell>
          <cell r="AY305">
            <v>299</v>
          </cell>
          <cell r="AZ305">
            <v>304.84</v>
          </cell>
          <cell r="BA305">
            <v>310.68</v>
          </cell>
          <cell r="BB305">
            <v>316.51</v>
          </cell>
          <cell r="BC305">
            <v>287.32</v>
          </cell>
          <cell r="BD305">
            <v>139</v>
          </cell>
          <cell r="BE305">
            <v>255.14</v>
          </cell>
          <cell r="BF305">
            <v>263.31</v>
          </cell>
          <cell r="BG305">
            <v>271.48</v>
          </cell>
          <cell r="BH305">
            <v>279.66</v>
          </cell>
          <cell r="BI305">
            <v>287.83</v>
          </cell>
          <cell r="BJ305">
            <v>296</v>
          </cell>
          <cell r="BK305">
            <v>304.18</v>
          </cell>
          <cell r="BL305">
            <v>312.35</v>
          </cell>
          <cell r="BM305">
            <v>320.52</v>
          </cell>
          <cell r="BN305">
            <v>328.7</v>
          </cell>
          <cell r="BO305">
            <v>336.87</v>
          </cell>
          <cell r="BP305">
            <v>345.04</v>
          </cell>
          <cell r="BQ305">
            <v>353.21</v>
          </cell>
          <cell r="BR305">
            <v>361.39</v>
          </cell>
          <cell r="BS305">
            <v>369.56</v>
          </cell>
          <cell r="BT305">
            <v>377.73</v>
          </cell>
          <cell r="BU305">
            <v>385.91</v>
          </cell>
          <cell r="BV305">
            <v>394.08</v>
          </cell>
          <cell r="BW305">
            <v>402.25</v>
          </cell>
          <cell r="BX305">
            <v>410.43</v>
          </cell>
          <cell r="BY305">
            <v>418.6</v>
          </cell>
          <cell r="BZ305">
            <v>426.77</v>
          </cell>
          <cell r="CA305">
            <v>434.95</v>
          </cell>
          <cell r="CB305">
            <v>443.12</v>
          </cell>
          <cell r="CC305">
            <v>402.25</v>
          </cell>
        </row>
        <row r="306">
          <cell r="AD306">
            <v>140</v>
          </cell>
          <cell r="AE306">
            <v>183.55</v>
          </cell>
          <cell r="AF306">
            <v>189.43</v>
          </cell>
          <cell r="AG306">
            <v>195.31</v>
          </cell>
          <cell r="AH306">
            <v>201.19</v>
          </cell>
          <cell r="AI306">
            <v>207.07</v>
          </cell>
          <cell r="AJ306">
            <v>212.95</v>
          </cell>
          <cell r="AK306">
            <v>218.83</v>
          </cell>
          <cell r="AL306">
            <v>224.71</v>
          </cell>
          <cell r="AM306">
            <v>230.59</v>
          </cell>
          <cell r="AN306">
            <v>236.47</v>
          </cell>
          <cell r="AO306">
            <v>242.35</v>
          </cell>
          <cell r="AP306">
            <v>248.23</v>
          </cell>
          <cell r="AQ306">
            <v>254.11</v>
          </cell>
          <cell r="AR306">
            <v>259.99</v>
          </cell>
          <cell r="AS306">
            <v>265.87</v>
          </cell>
          <cell r="AT306">
            <v>271.75</v>
          </cell>
          <cell r="AU306">
            <v>277.63</v>
          </cell>
          <cell r="AV306">
            <v>283.51</v>
          </cell>
          <cell r="AW306">
            <v>289.39</v>
          </cell>
          <cell r="AX306">
            <v>295.27</v>
          </cell>
          <cell r="AY306">
            <v>301.15</v>
          </cell>
          <cell r="AZ306">
            <v>307.03</v>
          </cell>
          <cell r="BA306">
            <v>312.91</v>
          </cell>
          <cell r="BB306">
            <v>318.79</v>
          </cell>
          <cell r="BC306">
            <v>289.39</v>
          </cell>
          <cell r="BD306">
            <v>140</v>
          </cell>
          <cell r="BE306">
            <v>256.96</v>
          </cell>
          <cell r="BF306">
            <v>265.2</v>
          </cell>
          <cell r="BG306">
            <v>273.43</v>
          </cell>
          <cell r="BH306">
            <v>281.66</v>
          </cell>
          <cell r="BI306">
            <v>289.89</v>
          </cell>
          <cell r="BJ306">
            <v>298.12</v>
          </cell>
          <cell r="BK306">
            <v>306.36</v>
          </cell>
          <cell r="BL306">
            <v>314.59</v>
          </cell>
          <cell r="BM306">
            <v>322.82</v>
          </cell>
          <cell r="BN306">
            <v>331.05</v>
          </cell>
          <cell r="BO306">
            <v>339.29</v>
          </cell>
          <cell r="BP306">
            <v>347.52</v>
          </cell>
          <cell r="BQ306">
            <v>355.75</v>
          </cell>
          <cell r="BR306">
            <v>363.98</v>
          </cell>
          <cell r="BS306">
            <v>372.21</v>
          </cell>
          <cell r="BT306">
            <v>380.45</v>
          </cell>
          <cell r="BU306">
            <v>388.68</v>
          </cell>
          <cell r="BV306">
            <v>396.91</v>
          </cell>
          <cell r="BW306">
            <v>405.14</v>
          </cell>
          <cell r="BX306">
            <v>413.37</v>
          </cell>
          <cell r="BY306">
            <v>421.61</v>
          </cell>
          <cell r="BZ306">
            <v>429.84</v>
          </cell>
          <cell r="CA306">
            <v>438.07</v>
          </cell>
          <cell r="CB306">
            <v>446.3</v>
          </cell>
          <cell r="CC306">
            <v>405.14</v>
          </cell>
        </row>
        <row r="307">
          <cell r="AD307">
            <v>141</v>
          </cell>
          <cell r="AE307">
            <v>184.85</v>
          </cell>
          <cell r="AF307">
            <v>190.77</v>
          </cell>
          <cell r="AG307">
            <v>196.7</v>
          </cell>
          <cell r="AH307">
            <v>202.62</v>
          </cell>
          <cell r="AI307">
            <v>208.54</v>
          </cell>
          <cell r="AJ307">
            <v>214.46</v>
          </cell>
          <cell r="AK307">
            <v>220.38</v>
          </cell>
          <cell r="AL307">
            <v>226.31</v>
          </cell>
          <cell r="AM307">
            <v>232.23</v>
          </cell>
          <cell r="AN307">
            <v>238.15</v>
          </cell>
          <cell r="AO307">
            <v>244.07</v>
          </cell>
          <cell r="AP307">
            <v>250</v>
          </cell>
          <cell r="AQ307">
            <v>255.92</v>
          </cell>
          <cell r="AR307">
            <v>261.84</v>
          </cell>
          <cell r="AS307">
            <v>267.76</v>
          </cell>
          <cell r="AT307">
            <v>273.68</v>
          </cell>
          <cell r="AU307">
            <v>279.61</v>
          </cell>
          <cell r="AV307">
            <v>285.53</v>
          </cell>
          <cell r="AW307">
            <v>291.45</v>
          </cell>
          <cell r="AX307">
            <v>297.37</v>
          </cell>
          <cell r="AY307">
            <v>303.29</v>
          </cell>
          <cell r="AZ307">
            <v>309.22</v>
          </cell>
          <cell r="BA307">
            <v>315.14</v>
          </cell>
          <cell r="BB307">
            <v>321.06</v>
          </cell>
          <cell r="BC307">
            <v>291.45</v>
          </cell>
          <cell r="BD307">
            <v>141</v>
          </cell>
          <cell r="BE307">
            <v>258.79</v>
          </cell>
          <cell r="BF307">
            <v>267.08</v>
          </cell>
          <cell r="BG307">
            <v>275.38</v>
          </cell>
          <cell r="BH307">
            <v>283.67</v>
          </cell>
          <cell r="BI307">
            <v>291.96</v>
          </cell>
          <cell r="BJ307">
            <v>300.25</v>
          </cell>
          <cell r="BK307">
            <v>308.54</v>
          </cell>
          <cell r="BL307">
            <v>316.83</v>
          </cell>
          <cell r="BM307">
            <v>325.12</v>
          </cell>
          <cell r="BN307">
            <v>333.41</v>
          </cell>
          <cell r="BO307">
            <v>341.7</v>
          </cell>
          <cell r="BP307">
            <v>349.99</v>
          </cell>
          <cell r="BQ307">
            <v>358.28</v>
          </cell>
          <cell r="BR307">
            <v>366.57</v>
          </cell>
          <cell r="BS307">
            <v>374.87</v>
          </cell>
          <cell r="BT307">
            <v>383.16</v>
          </cell>
          <cell r="BU307">
            <v>391.45</v>
          </cell>
          <cell r="BV307">
            <v>399.74</v>
          </cell>
          <cell r="BW307">
            <v>408.03</v>
          </cell>
          <cell r="BX307">
            <v>416.32</v>
          </cell>
          <cell r="BY307">
            <v>424.61</v>
          </cell>
          <cell r="BZ307">
            <v>432.9</v>
          </cell>
          <cell r="CA307">
            <v>441.19</v>
          </cell>
          <cell r="CB307">
            <v>449.48</v>
          </cell>
          <cell r="CC307">
            <v>408.03</v>
          </cell>
        </row>
        <row r="308">
          <cell r="AD308">
            <v>142</v>
          </cell>
          <cell r="AE308">
            <v>186.16</v>
          </cell>
          <cell r="AF308">
            <v>192.12</v>
          </cell>
          <cell r="AG308">
            <v>198.09</v>
          </cell>
          <cell r="AH308">
            <v>204.05</v>
          </cell>
          <cell r="AI308">
            <v>210.02</v>
          </cell>
          <cell r="AJ308">
            <v>215.98</v>
          </cell>
          <cell r="AK308">
            <v>221.94</v>
          </cell>
          <cell r="AL308">
            <v>227.91</v>
          </cell>
          <cell r="AM308">
            <v>233.87</v>
          </cell>
          <cell r="AN308">
            <v>239.84</v>
          </cell>
          <cell r="AO308">
            <v>245.8</v>
          </cell>
          <cell r="AP308">
            <v>251.76</v>
          </cell>
          <cell r="AQ308">
            <v>257.73</v>
          </cell>
          <cell r="AR308">
            <v>263.69</v>
          </cell>
          <cell r="AS308">
            <v>269.66</v>
          </cell>
          <cell r="AT308">
            <v>275.62</v>
          </cell>
          <cell r="AU308">
            <v>281.58</v>
          </cell>
          <cell r="AV308">
            <v>287.55</v>
          </cell>
          <cell r="AW308">
            <v>293.51</v>
          </cell>
          <cell r="AX308">
            <v>299.48</v>
          </cell>
          <cell r="AY308">
            <v>305.44</v>
          </cell>
          <cell r="AZ308">
            <v>311.4</v>
          </cell>
          <cell r="BA308">
            <v>317.37</v>
          </cell>
          <cell r="BB308">
            <v>323.33</v>
          </cell>
          <cell r="BC308">
            <v>293.51</v>
          </cell>
          <cell r="BD308">
            <v>142</v>
          </cell>
          <cell r="BE308">
            <v>260.62</v>
          </cell>
          <cell r="BF308">
            <v>268.97</v>
          </cell>
          <cell r="BG308">
            <v>277.32</v>
          </cell>
          <cell r="BH308">
            <v>285.67</v>
          </cell>
          <cell r="BI308">
            <v>294.02</v>
          </cell>
          <cell r="BJ308">
            <v>302.37</v>
          </cell>
          <cell r="BK308">
            <v>310.72</v>
          </cell>
          <cell r="BL308">
            <v>319.07</v>
          </cell>
          <cell r="BM308">
            <v>327.42</v>
          </cell>
          <cell r="BN308">
            <v>335.77</v>
          </cell>
          <cell r="BO308">
            <v>344.12</v>
          </cell>
          <cell r="BP308">
            <v>352.47</v>
          </cell>
          <cell r="BQ308">
            <v>360.82</v>
          </cell>
          <cell r="BR308">
            <v>369.17</v>
          </cell>
          <cell r="BS308">
            <v>377.52</v>
          </cell>
          <cell r="BT308">
            <v>385.87</v>
          </cell>
          <cell r="BU308">
            <v>394.22</v>
          </cell>
          <cell r="BV308">
            <v>402.57</v>
          </cell>
          <cell r="BW308">
            <v>410.92</v>
          </cell>
          <cell r="BX308">
            <v>419.27</v>
          </cell>
          <cell r="BY308">
            <v>427.62</v>
          </cell>
          <cell r="BZ308">
            <v>435.96</v>
          </cell>
          <cell r="CA308">
            <v>444.31</v>
          </cell>
          <cell r="CB308">
            <v>452.66</v>
          </cell>
          <cell r="CC308">
            <v>410.92</v>
          </cell>
        </row>
        <row r="309">
          <cell r="AD309">
            <v>143</v>
          </cell>
          <cell r="AE309">
            <v>187.47</v>
          </cell>
          <cell r="AF309">
            <v>193.47</v>
          </cell>
          <cell r="AG309">
            <v>199.48</v>
          </cell>
          <cell r="AH309">
            <v>205.48</v>
          </cell>
          <cell r="AI309">
            <v>211.49</v>
          </cell>
          <cell r="AJ309">
            <v>217.5</v>
          </cell>
          <cell r="AK309">
            <v>223.5</v>
          </cell>
          <cell r="AL309">
            <v>229.51</v>
          </cell>
          <cell r="AM309">
            <v>235.51</v>
          </cell>
          <cell r="AN309">
            <v>241.52</v>
          </cell>
          <cell r="AO309">
            <v>247.53</v>
          </cell>
          <cell r="AP309">
            <v>253.53</v>
          </cell>
          <cell r="AQ309">
            <v>259.54</v>
          </cell>
          <cell r="AR309">
            <v>265.54</v>
          </cell>
          <cell r="AS309">
            <v>271.55</v>
          </cell>
          <cell r="AT309">
            <v>277.56</v>
          </cell>
          <cell r="AU309">
            <v>283.56</v>
          </cell>
          <cell r="AV309">
            <v>289.57</v>
          </cell>
          <cell r="AW309">
            <v>295.57</v>
          </cell>
          <cell r="AX309">
            <v>301.58</v>
          </cell>
          <cell r="AY309">
            <v>307.59</v>
          </cell>
          <cell r="AZ309">
            <v>313.59</v>
          </cell>
          <cell r="BA309">
            <v>319.6</v>
          </cell>
          <cell r="BB309">
            <v>325.6</v>
          </cell>
          <cell r="BC309">
            <v>295.57</v>
          </cell>
          <cell r="BD309">
            <v>143</v>
          </cell>
          <cell r="BE309">
            <v>262.45</v>
          </cell>
          <cell r="BF309">
            <v>270.86</v>
          </cell>
          <cell r="BG309">
            <v>279.27</v>
          </cell>
          <cell r="BH309">
            <v>287.68</v>
          </cell>
          <cell r="BI309">
            <v>296.09</v>
          </cell>
          <cell r="BJ309">
            <v>304.49</v>
          </cell>
          <cell r="BK309">
            <v>312.9</v>
          </cell>
          <cell r="BL309">
            <v>321.31</v>
          </cell>
          <cell r="BM309">
            <v>329.72</v>
          </cell>
          <cell r="BN309">
            <v>338.13</v>
          </cell>
          <cell r="BO309">
            <v>346.54</v>
          </cell>
          <cell r="BP309">
            <v>354.94</v>
          </cell>
          <cell r="BQ309">
            <v>363.35</v>
          </cell>
          <cell r="BR309">
            <v>371.76</v>
          </cell>
          <cell r="BS309">
            <v>380.17</v>
          </cell>
          <cell r="BT309">
            <v>388.58</v>
          </cell>
          <cell r="BU309">
            <v>396.99</v>
          </cell>
          <cell r="BV309">
            <v>405.4</v>
          </cell>
          <cell r="BW309">
            <v>413.8</v>
          </cell>
          <cell r="BX309">
            <v>422.21</v>
          </cell>
          <cell r="BY309">
            <v>430.62</v>
          </cell>
          <cell r="BZ309">
            <v>439.03</v>
          </cell>
          <cell r="CA309">
            <v>447.44</v>
          </cell>
          <cell r="CB309">
            <v>455.85</v>
          </cell>
          <cell r="CC309">
            <v>413.8</v>
          </cell>
        </row>
        <row r="310">
          <cell r="AD310">
            <v>144</v>
          </cell>
          <cell r="AE310">
            <v>188.77</v>
          </cell>
          <cell r="AF310">
            <v>194.82</v>
          </cell>
          <cell r="AG310">
            <v>200.87</v>
          </cell>
          <cell r="AH310">
            <v>206.92</v>
          </cell>
          <cell r="AI310">
            <v>212.96</v>
          </cell>
          <cell r="AJ310">
            <v>219.01</v>
          </cell>
          <cell r="AK310">
            <v>225.06</v>
          </cell>
          <cell r="AL310">
            <v>231.11</v>
          </cell>
          <cell r="AM310">
            <v>237.16</v>
          </cell>
          <cell r="AN310">
            <v>243.2</v>
          </cell>
          <cell r="AO310">
            <v>249.25</v>
          </cell>
          <cell r="AP310">
            <v>255.3</v>
          </cell>
          <cell r="AQ310">
            <v>261.35</v>
          </cell>
          <cell r="AR310">
            <v>267.4</v>
          </cell>
          <cell r="AS310">
            <v>273.44</v>
          </cell>
          <cell r="AT310">
            <v>279.49</v>
          </cell>
          <cell r="AU310">
            <v>285.54</v>
          </cell>
          <cell r="AV310">
            <v>291.59</v>
          </cell>
          <cell r="AW310">
            <v>297.64</v>
          </cell>
          <cell r="AX310">
            <v>303.68</v>
          </cell>
          <cell r="AY310">
            <v>309.73</v>
          </cell>
          <cell r="AZ310">
            <v>315.78</v>
          </cell>
          <cell r="BA310">
            <v>321.83</v>
          </cell>
          <cell r="BB310">
            <v>327.88</v>
          </cell>
          <cell r="BC310">
            <v>297.64</v>
          </cell>
          <cell r="BD310">
            <v>144</v>
          </cell>
          <cell r="BE310">
            <v>264.28</v>
          </cell>
          <cell r="BF310">
            <v>272.75</v>
          </cell>
          <cell r="BG310">
            <v>281.22</v>
          </cell>
          <cell r="BH310">
            <v>289.68</v>
          </cell>
          <cell r="BI310">
            <v>298.15</v>
          </cell>
          <cell r="BJ310">
            <v>306.62</v>
          </cell>
          <cell r="BK310">
            <v>315.08</v>
          </cell>
          <cell r="BL310">
            <v>323.55</v>
          </cell>
          <cell r="BM310">
            <v>332.02</v>
          </cell>
          <cell r="BN310">
            <v>340.49</v>
          </cell>
          <cell r="BO310">
            <v>348.95</v>
          </cell>
          <cell r="BP310">
            <v>357.42</v>
          </cell>
          <cell r="BQ310">
            <v>365.89</v>
          </cell>
          <cell r="BR310">
            <v>374.35</v>
          </cell>
          <cell r="BS310">
            <v>382.82</v>
          </cell>
          <cell r="BT310">
            <v>391.29</v>
          </cell>
          <cell r="BU310">
            <v>399.76</v>
          </cell>
          <cell r="BV310">
            <v>408.22</v>
          </cell>
          <cell r="BW310">
            <v>416.69</v>
          </cell>
          <cell r="BX310">
            <v>425.16</v>
          </cell>
          <cell r="BY310">
            <v>433.63</v>
          </cell>
          <cell r="BZ310">
            <v>442.09</v>
          </cell>
          <cell r="CA310">
            <v>450.56</v>
          </cell>
          <cell r="CB310">
            <v>459.03</v>
          </cell>
          <cell r="CC310">
            <v>416.69</v>
          </cell>
        </row>
        <row r="311">
          <cell r="AD311">
            <v>145</v>
          </cell>
          <cell r="AE311">
            <v>190.08</v>
          </cell>
          <cell r="AF311">
            <v>196.17</v>
          </cell>
          <cell r="AG311">
            <v>202.26</v>
          </cell>
          <cell r="AH311">
            <v>208.35</v>
          </cell>
          <cell r="AI311">
            <v>214.44</v>
          </cell>
          <cell r="AJ311">
            <v>220.53</v>
          </cell>
          <cell r="AK311">
            <v>226.62</v>
          </cell>
          <cell r="AL311">
            <v>232.71</v>
          </cell>
          <cell r="AM311">
            <v>238.8</v>
          </cell>
          <cell r="AN311">
            <v>244.89</v>
          </cell>
          <cell r="AO311">
            <v>250.98</v>
          </cell>
          <cell r="AP311">
            <v>257.07</v>
          </cell>
          <cell r="AQ311">
            <v>263.16</v>
          </cell>
          <cell r="AR311">
            <v>269.25</v>
          </cell>
          <cell r="AS311">
            <v>275.34</v>
          </cell>
          <cell r="AT311">
            <v>281.43</v>
          </cell>
          <cell r="AU311">
            <v>287.52</v>
          </cell>
          <cell r="AV311">
            <v>293.61</v>
          </cell>
          <cell r="AW311">
            <v>299.7</v>
          </cell>
          <cell r="AX311">
            <v>305.79</v>
          </cell>
          <cell r="AY311">
            <v>311.88</v>
          </cell>
          <cell r="AZ311">
            <v>317.97</v>
          </cell>
          <cell r="BA311">
            <v>324.06</v>
          </cell>
          <cell r="BB311">
            <v>330.15</v>
          </cell>
          <cell r="BC311">
            <v>299.7</v>
          </cell>
          <cell r="BD311">
            <v>145</v>
          </cell>
          <cell r="BE311">
            <v>266.11</v>
          </cell>
          <cell r="BF311">
            <v>274.64</v>
          </cell>
          <cell r="BG311">
            <v>283.16</v>
          </cell>
          <cell r="BH311">
            <v>291.69</v>
          </cell>
          <cell r="BI311">
            <v>300.21</v>
          </cell>
          <cell r="BJ311">
            <v>308.74</v>
          </cell>
          <cell r="BK311">
            <v>317.27</v>
          </cell>
          <cell r="BL311">
            <v>325.79</v>
          </cell>
          <cell r="BM311">
            <v>334.32</v>
          </cell>
          <cell r="BN311">
            <v>342.84</v>
          </cell>
          <cell r="BO311">
            <v>351.37</v>
          </cell>
          <cell r="BP311">
            <v>359.9</v>
          </cell>
          <cell r="BQ311">
            <v>368.42</v>
          </cell>
          <cell r="BR311">
            <v>376.95</v>
          </cell>
          <cell r="BS311">
            <v>385.47</v>
          </cell>
          <cell r="BT311">
            <v>394</v>
          </cell>
          <cell r="BU311">
            <v>402.53</v>
          </cell>
          <cell r="BV311">
            <v>411.05</v>
          </cell>
          <cell r="BW311">
            <v>419.58</v>
          </cell>
          <cell r="BX311">
            <v>428.1</v>
          </cell>
          <cell r="BY311">
            <v>436.63</v>
          </cell>
          <cell r="BZ311">
            <v>445.16</v>
          </cell>
          <cell r="CA311">
            <v>453.68</v>
          </cell>
          <cell r="CB311">
            <v>462.21</v>
          </cell>
          <cell r="CC311">
            <v>419.58</v>
          </cell>
        </row>
        <row r="312">
          <cell r="AD312">
            <v>146</v>
          </cell>
          <cell r="AE312">
            <v>191.38</v>
          </cell>
          <cell r="AF312">
            <v>197.52</v>
          </cell>
          <cell r="AG312">
            <v>203.65</v>
          </cell>
          <cell r="AH312">
            <v>209.78</v>
          </cell>
          <cell r="AI312">
            <v>215.91</v>
          </cell>
          <cell r="AJ312">
            <v>222.04</v>
          </cell>
          <cell r="AK312">
            <v>228.18</v>
          </cell>
          <cell r="AL312">
            <v>234.31</v>
          </cell>
          <cell r="AM312">
            <v>240.44</v>
          </cell>
          <cell r="AN312">
            <v>246.57</v>
          </cell>
          <cell r="AO312">
            <v>252.71</v>
          </cell>
          <cell r="AP312">
            <v>258.84</v>
          </cell>
          <cell r="AQ312">
            <v>264.97</v>
          </cell>
          <cell r="AR312">
            <v>271.1</v>
          </cell>
          <cell r="AS312">
            <v>277.23</v>
          </cell>
          <cell r="AT312">
            <v>283.37</v>
          </cell>
          <cell r="AU312">
            <v>289.5</v>
          </cell>
          <cell r="AV312">
            <v>295.63</v>
          </cell>
          <cell r="AW312">
            <v>301.76</v>
          </cell>
          <cell r="AX312">
            <v>307.89</v>
          </cell>
          <cell r="AY312">
            <v>314.03</v>
          </cell>
          <cell r="AZ312">
            <v>320.16</v>
          </cell>
          <cell r="BA312">
            <v>326.29</v>
          </cell>
          <cell r="BB312">
            <v>332.42</v>
          </cell>
          <cell r="BC312">
            <v>301.76</v>
          </cell>
          <cell r="BD312">
            <v>146</v>
          </cell>
          <cell r="BE312">
            <v>267.94</v>
          </cell>
          <cell r="BF312">
            <v>276.52</v>
          </cell>
          <cell r="BG312">
            <v>285.11</v>
          </cell>
          <cell r="BH312">
            <v>239.69</v>
          </cell>
          <cell r="BI312">
            <v>302.28</v>
          </cell>
          <cell r="BJ312">
            <v>310.86</v>
          </cell>
          <cell r="BK312">
            <v>319.45</v>
          </cell>
          <cell r="BL312">
            <v>328.03</v>
          </cell>
          <cell r="BM312">
            <v>336.62</v>
          </cell>
          <cell r="BN312">
            <v>345.2</v>
          </cell>
          <cell r="BO312">
            <v>353.79</v>
          </cell>
          <cell r="BP312">
            <v>362.37</v>
          </cell>
          <cell r="BQ312">
            <v>370.96</v>
          </cell>
          <cell r="BR312">
            <v>379.54</v>
          </cell>
          <cell r="BS312">
            <v>388.13</v>
          </cell>
          <cell r="BT312">
            <v>396.71</v>
          </cell>
          <cell r="BU312">
            <v>405.3</v>
          </cell>
          <cell r="BV312">
            <v>413.88</v>
          </cell>
          <cell r="BW312">
            <v>422.47</v>
          </cell>
          <cell r="BX312">
            <v>431.05</v>
          </cell>
          <cell r="BY312">
            <v>439.64</v>
          </cell>
          <cell r="BZ312">
            <v>448.22</v>
          </cell>
          <cell r="CA312">
            <v>456.8</v>
          </cell>
          <cell r="CB312">
            <v>465.39</v>
          </cell>
          <cell r="CC312">
            <v>422.46</v>
          </cell>
        </row>
        <row r="313">
          <cell r="AD313">
            <v>147</v>
          </cell>
          <cell r="AE313">
            <v>192.69</v>
          </cell>
          <cell r="AF313">
            <v>198.87</v>
          </cell>
          <cell r="AG313">
            <v>205.04</v>
          </cell>
          <cell r="AH313">
            <v>211.21</v>
          </cell>
          <cell r="AI313">
            <v>217.39</v>
          </cell>
          <cell r="AJ313">
            <v>223.56</v>
          </cell>
          <cell r="AK313">
            <v>229.74</v>
          </cell>
          <cell r="AL313">
            <v>235.91</v>
          </cell>
          <cell r="AM313">
            <v>242.08</v>
          </cell>
          <cell r="AN313">
            <v>248.26</v>
          </cell>
          <cell r="AO313">
            <v>254.43</v>
          </cell>
          <cell r="AP313">
            <v>260.61</v>
          </cell>
          <cell r="AQ313">
            <v>266.78</v>
          </cell>
          <cell r="AR313">
            <v>272.95</v>
          </cell>
          <cell r="AS313">
            <v>279.13</v>
          </cell>
          <cell r="AT313">
            <v>285.3</v>
          </cell>
          <cell r="AU313">
            <v>291.48</v>
          </cell>
          <cell r="AV313">
            <v>297.65</v>
          </cell>
          <cell r="AW313">
            <v>303.82</v>
          </cell>
          <cell r="AX313">
            <v>310</v>
          </cell>
          <cell r="AY313">
            <v>316.17</v>
          </cell>
          <cell r="AZ313">
            <v>322.35</v>
          </cell>
          <cell r="BA313">
            <v>328.52</v>
          </cell>
          <cell r="BB313">
            <v>334.69</v>
          </cell>
          <cell r="BC313">
            <v>303.82</v>
          </cell>
          <cell r="BD313">
            <v>147</v>
          </cell>
          <cell r="BE313">
            <v>269.77</v>
          </cell>
          <cell r="BF313">
            <v>278.41</v>
          </cell>
          <cell r="BG313">
            <v>287.05</v>
          </cell>
          <cell r="BH313">
            <v>295.7</v>
          </cell>
          <cell r="BI313">
            <v>304.34</v>
          </cell>
          <cell r="BJ313">
            <v>312.99</v>
          </cell>
          <cell r="BK313">
            <v>321.6</v>
          </cell>
          <cell r="BL313">
            <v>330.27</v>
          </cell>
          <cell r="BM313">
            <v>338.92</v>
          </cell>
          <cell r="BN313">
            <v>347.56</v>
          </cell>
          <cell r="BO313">
            <v>356.2</v>
          </cell>
          <cell r="BP313">
            <v>364.85</v>
          </cell>
          <cell r="BQ313">
            <v>373.49</v>
          </cell>
          <cell r="BR313">
            <v>382.13</v>
          </cell>
          <cell r="BS313">
            <v>390.78</v>
          </cell>
          <cell r="BT313">
            <v>399.42</v>
          </cell>
          <cell r="BU313">
            <v>408.07</v>
          </cell>
          <cell r="BV313">
            <v>416.71</v>
          </cell>
          <cell r="BW313">
            <v>425.35</v>
          </cell>
          <cell r="BX313">
            <v>434</v>
          </cell>
          <cell r="BY313">
            <v>442.64</v>
          </cell>
          <cell r="BZ313">
            <v>451.28</v>
          </cell>
          <cell r="CA313">
            <v>459.93</v>
          </cell>
          <cell r="CB313">
            <v>468.57</v>
          </cell>
          <cell r="CC313">
            <v>425.35</v>
          </cell>
        </row>
        <row r="314">
          <cell r="AD314">
            <v>148</v>
          </cell>
          <cell r="AE314">
            <v>194</v>
          </cell>
          <cell r="AF314">
            <v>200.21</v>
          </cell>
          <cell r="AG314">
            <v>206.43</v>
          </cell>
          <cell r="AH314">
            <v>212.65</v>
          </cell>
          <cell r="AI314">
            <v>218.86</v>
          </cell>
          <cell r="AJ314">
            <v>225.08</v>
          </cell>
          <cell r="AK314">
            <v>231.29</v>
          </cell>
          <cell r="AL314">
            <v>237.51</v>
          </cell>
          <cell r="AM314">
            <v>243.73</v>
          </cell>
          <cell r="AN314">
            <v>249.94</v>
          </cell>
          <cell r="AO314">
            <v>256.16</v>
          </cell>
          <cell r="AP314">
            <v>262.37</v>
          </cell>
          <cell r="AQ314">
            <v>268.59</v>
          </cell>
          <cell r="AR314">
            <v>274.81</v>
          </cell>
          <cell r="AS314">
            <v>281.02</v>
          </cell>
          <cell r="AT314">
            <v>287.24</v>
          </cell>
          <cell r="AU314">
            <v>293.45</v>
          </cell>
          <cell r="AV314">
            <v>299.67</v>
          </cell>
          <cell r="AW314">
            <v>305.89</v>
          </cell>
          <cell r="AX314">
            <v>312.1</v>
          </cell>
          <cell r="AY314">
            <v>318.32</v>
          </cell>
          <cell r="AZ314">
            <v>324.53</v>
          </cell>
          <cell r="BA314">
            <v>330.75</v>
          </cell>
          <cell r="BB314">
            <v>336.97</v>
          </cell>
          <cell r="BC314">
            <v>305.89</v>
          </cell>
          <cell r="BD314">
            <v>148</v>
          </cell>
          <cell r="BE314">
            <v>271.6</v>
          </cell>
          <cell r="BF314">
            <v>280.3</v>
          </cell>
          <cell r="BG314">
            <v>289</v>
          </cell>
          <cell r="BH314">
            <v>297.7</v>
          </cell>
          <cell r="BI314">
            <v>306.41</v>
          </cell>
          <cell r="BJ314">
            <v>315.11</v>
          </cell>
          <cell r="BK314">
            <v>323.81</v>
          </cell>
          <cell r="BL314">
            <v>332.51</v>
          </cell>
          <cell r="BM314">
            <v>341.22</v>
          </cell>
          <cell r="BN314">
            <v>349.92</v>
          </cell>
          <cell r="BO314">
            <v>358.62</v>
          </cell>
          <cell r="BP314">
            <v>367.32</v>
          </cell>
          <cell r="BQ314">
            <v>376.03</v>
          </cell>
          <cell r="BR314">
            <v>384.73</v>
          </cell>
          <cell r="BS314">
            <v>393.43</v>
          </cell>
          <cell r="BT314">
            <v>402.13</v>
          </cell>
          <cell r="BU314">
            <v>410.84</v>
          </cell>
          <cell r="BV314">
            <v>419.54</v>
          </cell>
          <cell r="BW314">
            <v>428.24</v>
          </cell>
          <cell r="BX314">
            <v>436.94</v>
          </cell>
          <cell r="BY314">
            <v>445.65</v>
          </cell>
          <cell r="BZ314">
            <v>454.35</v>
          </cell>
          <cell r="CA314">
            <v>463.05</v>
          </cell>
          <cell r="CB314">
            <v>471.75</v>
          </cell>
          <cell r="CC314">
            <v>428.24</v>
          </cell>
        </row>
        <row r="315">
          <cell r="AD315">
            <v>149</v>
          </cell>
          <cell r="AE315">
            <v>195.3</v>
          </cell>
          <cell r="AF315">
            <v>201.56</v>
          </cell>
          <cell r="AG315">
            <v>207.82</v>
          </cell>
          <cell r="AH315">
            <v>214.08</v>
          </cell>
          <cell r="AI315">
            <v>220.34</v>
          </cell>
          <cell r="AJ315">
            <v>226.59</v>
          </cell>
          <cell r="AK315">
            <v>232.85</v>
          </cell>
          <cell r="AL315">
            <v>239.11</v>
          </cell>
          <cell r="AM315">
            <v>245.37</v>
          </cell>
          <cell r="AN315">
            <v>251.63</v>
          </cell>
          <cell r="AO315">
            <v>257.88</v>
          </cell>
          <cell r="AP315">
            <v>264.14</v>
          </cell>
          <cell r="AQ315">
            <v>270.4</v>
          </cell>
          <cell r="AR315">
            <v>276.66</v>
          </cell>
          <cell r="AS315">
            <v>282.92</v>
          </cell>
          <cell r="AT315">
            <v>289.17</v>
          </cell>
          <cell r="AU315">
            <v>295.43</v>
          </cell>
          <cell r="AV315">
            <v>301.69</v>
          </cell>
          <cell r="AW315">
            <v>307.95</v>
          </cell>
          <cell r="AX315">
            <v>314.21</v>
          </cell>
          <cell r="AY315">
            <v>320.46</v>
          </cell>
          <cell r="AZ315">
            <v>326.72</v>
          </cell>
          <cell r="BA315">
            <v>332.98</v>
          </cell>
          <cell r="BB315">
            <v>339.24</v>
          </cell>
          <cell r="BC315">
            <v>307.95</v>
          </cell>
          <cell r="BD315">
            <v>149</v>
          </cell>
          <cell r="BE315">
            <v>273.43</v>
          </cell>
          <cell r="BF315">
            <v>282.19</v>
          </cell>
          <cell r="BG315">
            <v>290.95</v>
          </cell>
          <cell r="BH315">
            <v>299.71</v>
          </cell>
          <cell r="BI315">
            <v>308.47</v>
          </cell>
          <cell r="BJ315">
            <v>317.23</v>
          </cell>
          <cell r="BK315">
            <v>325.99</v>
          </cell>
          <cell r="BL315">
            <v>334.75</v>
          </cell>
          <cell r="BM315">
            <v>343.52</v>
          </cell>
          <cell r="BN315">
            <v>352.28</v>
          </cell>
          <cell r="BO315">
            <v>361.04</v>
          </cell>
          <cell r="BP315">
            <v>369.8</v>
          </cell>
          <cell r="BQ315">
            <v>378.56</v>
          </cell>
          <cell r="BR315">
            <v>387.32</v>
          </cell>
          <cell r="BS315">
            <v>396.08</v>
          </cell>
          <cell r="BT315">
            <v>404.84</v>
          </cell>
          <cell r="BU315">
            <v>413.61</v>
          </cell>
          <cell r="BV315">
            <v>422.37</v>
          </cell>
          <cell r="BW315">
            <v>431.13</v>
          </cell>
          <cell r="BX315">
            <v>439.89</v>
          </cell>
          <cell r="BY315">
            <v>448.65</v>
          </cell>
          <cell r="BZ315">
            <v>457.41</v>
          </cell>
          <cell r="CA315">
            <v>466.17</v>
          </cell>
          <cell r="CB315">
            <v>474.93</v>
          </cell>
          <cell r="CC315">
            <v>431.13</v>
          </cell>
        </row>
        <row r="316">
          <cell r="AD316">
            <v>150</v>
          </cell>
          <cell r="AE316">
            <v>196.61</v>
          </cell>
          <cell r="AF316">
            <v>202.91</v>
          </cell>
          <cell r="AG316">
            <v>209.21</v>
          </cell>
          <cell r="AH316">
            <v>215.51</v>
          </cell>
          <cell r="AI316">
            <v>221.81</v>
          </cell>
          <cell r="AJ316">
            <v>228.11</v>
          </cell>
          <cell r="AK316">
            <v>234.41</v>
          </cell>
          <cell r="AL316">
            <v>240.71</v>
          </cell>
          <cell r="AM316">
            <v>247.01</v>
          </cell>
          <cell r="AN316">
            <v>253.31</v>
          </cell>
          <cell r="AO316">
            <v>259.61</v>
          </cell>
          <cell r="AP316">
            <v>265.91</v>
          </cell>
          <cell r="AQ316">
            <v>272.21</v>
          </cell>
          <cell r="AR316">
            <v>278.51</v>
          </cell>
          <cell r="AS316">
            <v>284.81</v>
          </cell>
          <cell r="AT316">
            <v>291.11</v>
          </cell>
          <cell r="AU316">
            <v>297.41</v>
          </cell>
          <cell r="AV316">
            <v>303.71</v>
          </cell>
          <cell r="AW316">
            <v>310.01</v>
          </cell>
          <cell r="AX316">
            <v>316.31</v>
          </cell>
          <cell r="AY316">
            <v>322.61</v>
          </cell>
          <cell r="AZ316">
            <v>328.91</v>
          </cell>
          <cell r="BA316">
            <v>335.21</v>
          </cell>
          <cell r="BB316">
            <v>341.51</v>
          </cell>
          <cell r="BC316">
            <v>310.01</v>
          </cell>
          <cell r="BD316">
            <v>150</v>
          </cell>
          <cell r="BE316">
            <v>275.25</v>
          </cell>
          <cell r="BF316">
            <v>284.07</v>
          </cell>
          <cell r="BG316">
            <v>292.89</v>
          </cell>
          <cell r="BH316">
            <v>301.71</v>
          </cell>
          <cell r="BI316">
            <v>310.53</v>
          </cell>
          <cell r="BJ316">
            <v>319.35</v>
          </cell>
          <cell r="BK316">
            <v>328.17</v>
          </cell>
          <cell r="BL316">
            <v>336.99</v>
          </cell>
          <cell r="BM316">
            <v>345.81</v>
          </cell>
          <cell r="BN316">
            <v>354.63</v>
          </cell>
          <cell r="BO316">
            <v>363.45</v>
          </cell>
          <cell r="BP316">
            <v>372.27</v>
          </cell>
          <cell r="BQ316">
            <v>381.09</v>
          </cell>
          <cell r="BR316">
            <v>389.91</v>
          </cell>
          <cell r="BS316">
            <v>398.73</v>
          </cell>
          <cell r="BT316">
            <v>407.55</v>
          </cell>
          <cell r="BU316">
            <v>416.37</v>
          </cell>
          <cell r="BV316">
            <v>425.19</v>
          </cell>
          <cell r="BW316">
            <v>434.01</v>
          </cell>
          <cell r="BX316">
            <v>442.83</v>
          </cell>
          <cell r="BY316">
            <v>451.65</v>
          </cell>
          <cell r="BZ316">
            <v>460.47</v>
          </cell>
          <cell r="CA316">
            <v>469.29</v>
          </cell>
          <cell r="CB316">
            <v>478.11</v>
          </cell>
          <cell r="CC316">
            <v>434.01</v>
          </cell>
        </row>
        <row r="317">
          <cell r="AD317">
            <v>151</v>
          </cell>
          <cell r="AE317">
            <v>197.92</v>
          </cell>
          <cell r="AF317">
            <v>204.26</v>
          </cell>
          <cell r="AG317">
            <v>210.6</v>
          </cell>
          <cell r="AH317">
            <v>216.94</v>
          </cell>
          <cell r="AI317">
            <v>223.28</v>
          </cell>
          <cell r="AJ317">
            <v>229.63</v>
          </cell>
          <cell r="AK317">
            <v>235.97</v>
          </cell>
          <cell r="AL317">
            <v>242.31</v>
          </cell>
          <cell r="AM317">
            <v>248.65</v>
          </cell>
          <cell r="AN317">
            <v>255</v>
          </cell>
          <cell r="AO317">
            <v>261.34</v>
          </cell>
          <cell r="AP317">
            <v>267.68</v>
          </cell>
          <cell r="AQ317">
            <v>274.02</v>
          </cell>
          <cell r="AR317">
            <v>280.36</v>
          </cell>
          <cell r="AS317">
            <v>286.71</v>
          </cell>
          <cell r="AT317">
            <v>293.05</v>
          </cell>
          <cell r="AU317">
            <v>299.39</v>
          </cell>
          <cell r="AV317">
            <v>305.73</v>
          </cell>
          <cell r="AW317">
            <v>312.07</v>
          </cell>
          <cell r="AX317">
            <v>318.42</v>
          </cell>
          <cell r="AY317">
            <v>324.76</v>
          </cell>
          <cell r="AZ317">
            <v>331.1</v>
          </cell>
          <cell r="BA317">
            <v>337.44</v>
          </cell>
          <cell r="BB317">
            <v>343.78</v>
          </cell>
          <cell r="BC317">
            <v>312.07</v>
          </cell>
          <cell r="BD317">
            <v>151</v>
          </cell>
          <cell r="BE317">
            <v>277.08</v>
          </cell>
          <cell r="BF317">
            <v>285.96</v>
          </cell>
          <cell r="BG317">
            <v>294.84</v>
          </cell>
          <cell r="BH317">
            <v>303.72</v>
          </cell>
          <cell r="BI317">
            <v>312.6</v>
          </cell>
          <cell r="BJ317">
            <v>321.48</v>
          </cell>
          <cell r="BK317">
            <v>330.36</v>
          </cell>
          <cell r="BL317">
            <v>339.23</v>
          </cell>
          <cell r="BM317">
            <v>348.11</v>
          </cell>
          <cell r="BN317">
            <v>356.99</v>
          </cell>
          <cell r="BO317">
            <v>365.87</v>
          </cell>
          <cell r="BP317">
            <v>374.75</v>
          </cell>
          <cell r="BQ317">
            <v>383.63</v>
          </cell>
          <cell r="BR317">
            <v>392.51</v>
          </cell>
          <cell r="BS317">
            <v>401.39</v>
          </cell>
          <cell r="BT317">
            <v>410.27</v>
          </cell>
          <cell r="BU317">
            <v>419.14</v>
          </cell>
          <cell r="BV317">
            <v>428.02</v>
          </cell>
          <cell r="BW317">
            <v>436.9</v>
          </cell>
          <cell r="BX317">
            <v>445.78</v>
          </cell>
          <cell r="BY317">
            <v>454.66</v>
          </cell>
          <cell r="BZ317">
            <v>463.54</v>
          </cell>
          <cell r="CA317">
            <v>472.42</v>
          </cell>
          <cell r="CB317">
            <v>481.3</v>
          </cell>
          <cell r="CC317">
            <v>436.9</v>
          </cell>
        </row>
        <row r="318">
          <cell r="AD318">
            <v>152</v>
          </cell>
          <cell r="AE318">
            <v>199.22</v>
          </cell>
          <cell r="AF318">
            <v>205.61</v>
          </cell>
          <cell r="AG318">
            <v>211.99</v>
          </cell>
          <cell r="AH318">
            <v>218.38</v>
          </cell>
          <cell r="AI318">
            <v>224.76</v>
          </cell>
          <cell r="AJ318">
            <v>231.14</v>
          </cell>
          <cell r="AK318">
            <v>237.53</v>
          </cell>
          <cell r="AL318">
            <v>243.91</v>
          </cell>
          <cell r="AM318">
            <v>250.3</v>
          </cell>
          <cell r="AN318">
            <v>256.68</v>
          </cell>
          <cell r="AO318">
            <v>263.06</v>
          </cell>
          <cell r="AP318">
            <v>269.45</v>
          </cell>
          <cell r="AQ318">
            <v>275.83</v>
          </cell>
          <cell r="AR318">
            <v>282.22</v>
          </cell>
          <cell r="AS318">
            <v>288.6</v>
          </cell>
          <cell r="AT318">
            <v>294.98</v>
          </cell>
          <cell r="AU318">
            <v>301.37</v>
          </cell>
          <cell r="AV318">
            <v>307.75</v>
          </cell>
          <cell r="AW318">
            <v>314.14</v>
          </cell>
          <cell r="AX318">
            <v>320.52</v>
          </cell>
          <cell r="AY318">
            <v>326.9</v>
          </cell>
          <cell r="AZ318">
            <v>333.29</v>
          </cell>
          <cell r="BA318">
            <v>339.67</v>
          </cell>
          <cell r="BB318">
            <v>346.06</v>
          </cell>
          <cell r="BC318">
            <v>314.14</v>
          </cell>
          <cell r="BD318">
            <v>152</v>
          </cell>
          <cell r="BE318">
            <v>278.91</v>
          </cell>
          <cell r="BF318">
            <v>287.85</v>
          </cell>
          <cell r="BG318">
            <v>296.79</v>
          </cell>
          <cell r="BH318">
            <v>305.73</v>
          </cell>
          <cell r="BI318">
            <v>314.66</v>
          </cell>
          <cell r="BJ318">
            <v>323.6</v>
          </cell>
          <cell r="BK318">
            <v>332.54</v>
          </cell>
          <cell r="BL318">
            <v>341.48</v>
          </cell>
          <cell r="BM318">
            <v>350.41</v>
          </cell>
          <cell r="BN318">
            <v>359.35</v>
          </cell>
          <cell r="BO318">
            <v>368.29</v>
          </cell>
          <cell r="BP318">
            <v>377.23</v>
          </cell>
          <cell r="BQ318">
            <v>386.16</v>
          </cell>
          <cell r="BR318">
            <v>395.1</v>
          </cell>
          <cell r="BS318">
            <v>404.04</v>
          </cell>
          <cell r="BT318">
            <v>412.98</v>
          </cell>
          <cell r="BU318">
            <v>421.91</v>
          </cell>
          <cell r="BV318">
            <v>430.85</v>
          </cell>
          <cell r="BW318">
            <v>439.79</v>
          </cell>
          <cell r="BX318">
            <v>448.73</v>
          </cell>
          <cell r="BY318">
            <v>457.66</v>
          </cell>
          <cell r="BZ318">
            <v>466.6</v>
          </cell>
          <cell r="CA318">
            <v>475.54</v>
          </cell>
          <cell r="CB318">
            <v>484.48</v>
          </cell>
          <cell r="CC318">
            <v>439.79</v>
          </cell>
        </row>
        <row r="319">
          <cell r="AD319">
            <v>153</v>
          </cell>
          <cell r="AE319">
            <v>200.53</v>
          </cell>
          <cell r="AF319">
            <v>206.96</v>
          </cell>
          <cell r="AG319">
            <v>231.38</v>
          </cell>
          <cell r="AH319">
            <v>219.81</v>
          </cell>
          <cell r="AI319">
            <v>226.23</v>
          </cell>
          <cell r="AJ319">
            <v>232.66</v>
          </cell>
          <cell r="AK319">
            <v>239.09</v>
          </cell>
          <cell r="AL319">
            <v>245.51</v>
          </cell>
          <cell r="AM319">
            <v>251.94</v>
          </cell>
          <cell r="AN319">
            <v>258.36</v>
          </cell>
          <cell r="AO319">
            <v>264.79</v>
          </cell>
          <cell r="AP319">
            <v>271.22</v>
          </cell>
          <cell r="AQ319">
            <v>277.64</v>
          </cell>
          <cell r="AR319">
            <v>284.07</v>
          </cell>
          <cell r="AS319">
            <v>290.49</v>
          </cell>
          <cell r="AT319">
            <v>296.92</v>
          </cell>
          <cell r="AU319">
            <v>303.35</v>
          </cell>
          <cell r="AV319">
            <v>309.77</v>
          </cell>
          <cell r="AW319">
            <v>316.2</v>
          </cell>
          <cell r="AX319">
            <v>322.62</v>
          </cell>
          <cell r="AY319">
            <v>329.05</v>
          </cell>
          <cell r="AZ319">
            <v>335.48</v>
          </cell>
          <cell r="BA319">
            <v>341.9</v>
          </cell>
          <cell r="BB319">
            <v>348.33</v>
          </cell>
          <cell r="BC319">
            <v>316.2</v>
          </cell>
          <cell r="BD319">
            <v>153</v>
          </cell>
          <cell r="BE319">
            <v>280.74</v>
          </cell>
          <cell r="BF319">
            <v>289.74</v>
          </cell>
          <cell r="BG319">
            <v>298.73</v>
          </cell>
          <cell r="BH319">
            <v>307.73</v>
          </cell>
          <cell r="BI319">
            <v>316.73</v>
          </cell>
          <cell r="BJ319">
            <v>325.72</v>
          </cell>
          <cell r="BK319">
            <v>334.72</v>
          </cell>
          <cell r="BL319">
            <v>343.72</v>
          </cell>
          <cell r="BM319">
            <v>352.71</v>
          </cell>
          <cell r="BN319">
            <v>361.71</v>
          </cell>
          <cell r="BO319">
            <v>370.71</v>
          </cell>
          <cell r="BP319">
            <v>379.7</v>
          </cell>
          <cell r="BQ319">
            <v>388.7</v>
          </cell>
          <cell r="BR319">
            <v>397.69</v>
          </cell>
          <cell r="BS319">
            <v>406.69</v>
          </cell>
          <cell r="BT319">
            <v>415.69</v>
          </cell>
          <cell r="BU319">
            <v>424.68</v>
          </cell>
          <cell r="BV319">
            <v>433.68</v>
          </cell>
          <cell r="BW319">
            <v>442.68</v>
          </cell>
          <cell r="BX319">
            <v>451.67</v>
          </cell>
          <cell r="BY319">
            <v>460.67</v>
          </cell>
          <cell r="BZ319">
            <v>469.67</v>
          </cell>
          <cell r="CA319">
            <v>478.66</v>
          </cell>
          <cell r="CB319">
            <v>487.66</v>
          </cell>
          <cell r="CC319">
            <v>442.68</v>
          </cell>
        </row>
        <row r="320">
          <cell r="AD320">
            <v>154</v>
          </cell>
          <cell r="AE320">
            <v>201.84</v>
          </cell>
          <cell r="AF320">
            <v>208.3</v>
          </cell>
          <cell r="AG320">
            <v>214.77</v>
          </cell>
          <cell r="AH320">
            <v>221.24</v>
          </cell>
          <cell r="AI320">
            <v>227.71</v>
          </cell>
          <cell r="AJ320">
            <v>234.18</v>
          </cell>
          <cell r="AK320">
            <v>240.64</v>
          </cell>
          <cell r="AL320">
            <v>247.11</v>
          </cell>
          <cell r="AM320">
            <v>253.58</v>
          </cell>
          <cell r="AN320">
            <v>260.05</v>
          </cell>
          <cell r="AO320">
            <v>266.52</v>
          </cell>
          <cell r="AP320">
            <v>272.98</v>
          </cell>
          <cell r="AQ320">
            <v>279.45</v>
          </cell>
          <cell r="AR320">
            <v>285.92</v>
          </cell>
          <cell r="AS320">
            <v>292.39</v>
          </cell>
          <cell r="AT320">
            <v>298.86</v>
          </cell>
          <cell r="AU320">
            <v>305.32</v>
          </cell>
          <cell r="AV320">
            <v>311.79</v>
          </cell>
          <cell r="AW320">
            <v>318.26</v>
          </cell>
          <cell r="AX320">
            <v>324.73</v>
          </cell>
          <cell r="AY320">
            <v>331.2</v>
          </cell>
          <cell r="AZ320">
            <v>337.66</v>
          </cell>
          <cell r="BA320">
            <v>344.13</v>
          </cell>
          <cell r="BB320">
            <v>350.6</v>
          </cell>
          <cell r="BC320">
            <v>318.26</v>
          </cell>
          <cell r="BD320">
            <v>154</v>
          </cell>
          <cell r="BE320">
            <v>282.57</v>
          </cell>
          <cell r="BF320">
            <v>291.63</v>
          </cell>
          <cell r="BG320">
            <v>300.68</v>
          </cell>
          <cell r="BH320">
            <v>309.74</v>
          </cell>
          <cell r="BI320">
            <v>318.79</v>
          </cell>
          <cell r="BJ320">
            <v>327.85</v>
          </cell>
          <cell r="BK320">
            <v>336.9</v>
          </cell>
          <cell r="BL320">
            <v>345.96</v>
          </cell>
          <cell r="BM320">
            <v>355.01</v>
          </cell>
          <cell r="BN320">
            <v>364.07</v>
          </cell>
          <cell r="BO320">
            <v>373.12</v>
          </cell>
          <cell r="BP320">
            <v>382.18</v>
          </cell>
          <cell r="BQ320">
            <v>391.23</v>
          </cell>
          <cell r="BR320">
            <v>400.29</v>
          </cell>
          <cell r="BS320">
            <v>409.34</v>
          </cell>
          <cell r="BT320">
            <v>418.4</v>
          </cell>
          <cell r="BU320">
            <v>427.45</v>
          </cell>
          <cell r="BV320">
            <v>436.51</v>
          </cell>
          <cell r="BW320">
            <v>445.56</v>
          </cell>
          <cell r="BX320">
            <v>454.62</v>
          </cell>
          <cell r="BY320">
            <v>463.67</v>
          </cell>
          <cell r="BZ320">
            <v>472.73</v>
          </cell>
          <cell r="CA320">
            <v>481.79</v>
          </cell>
          <cell r="CB320">
            <v>490.84</v>
          </cell>
          <cell r="CC320">
            <v>445.56</v>
          </cell>
        </row>
        <row r="321">
          <cell r="AD321">
            <v>155</v>
          </cell>
          <cell r="AE321">
            <v>203.14</v>
          </cell>
          <cell r="AF321">
            <v>209.65</v>
          </cell>
          <cell r="AG321">
            <v>216.16</v>
          </cell>
          <cell r="AH321">
            <v>222.67</v>
          </cell>
          <cell r="AI321">
            <v>229.18</v>
          </cell>
          <cell r="AJ321">
            <v>235.69</v>
          </cell>
          <cell r="AK321">
            <v>242.2</v>
          </cell>
          <cell r="AL321">
            <v>248.71</v>
          </cell>
          <cell r="AM321">
            <v>255.22</v>
          </cell>
          <cell r="AN321">
            <v>261.73</v>
          </cell>
          <cell r="AO321">
            <v>268.24</v>
          </cell>
          <cell r="AP321">
            <v>274.75</v>
          </cell>
          <cell r="AQ321">
            <v>281.26</v>
          </cell>
          <cell r="AR321">
            <v>287.77</v>
          </cell>
          <cell r="AS321">
            <v>294.28</v>
          </cell>
          <cell r="AT321">
            <v>300.79</v>
          </cell>
          <cell r="AU321">
            <v>307.3</v>
          </cell>
          <cell r="AV321">
            <v>313.81</v>
          </cell>
          <cell r="AW321">
            <v>320.32</v>
          </cell>
          <cell r="AX321">
            <v>326.83</v>
          </cell>
          <cell r="AY321">
            <v>333.34</v>
          </cell>
          <cell r="AZ321">
            <v>339.85</v>
          </cell>
          <cell r="BA321">
            <v>346.36</v>
          </cell>
          <cell r="BB321">
            <v>352.87</v>
          </cell>
          <cell r="BC321">
            <v>320.32</v>
          </cell>
          <cell r="BD321">
            <v>155</v>
          </cell>
          <cell r="BE321">
            <v>284.4</v>
          </cell>
          <cell r="BF321">
            <v>293.51</v>
          </cell>
          <cell r="BG321">
            <v>302.63</v>
          </cell>
          <cell r="BH321">
            <v>311.74</v>
          </cell>
          <cell r="BI321">
            <v>320.86</v>
          </cell>
          <cell r="BJ321">
            <v>329.97</v>
          </cell>
          <cell r="BK321">
            <v>339.08</v>
          </cell>
          <cell r="BL321">
            <v>348.2</v>
          </cell>
          <cell r="BM321">
            <v>357.31</v>
          </cell>
          <cell r="BN321">
            <v>366.43</v>
          </cell>
          <cell r="BO321">
            <v>375.54</v>
          </cell>
          <cell r="BP321">
            <v>384.65</v>
          </cell>
          <cell r="BQ321">
            <v>393.77</v>
          </cell>
          <cell r="BR321">
            <v>402.88</v>
          </cell>
          <cell r="BS321">
            <v>412</v>
          </cell>
          <cell r="BT321">
            <v>421.11</v>
          </cell>
          <cell r="BU321">
            <v>430.22</v>
          </cell>
          <cell r="BV321">
            <v>439.34</v>
          </cell>
          <cell r="BW321">
            <v>448.45</v>
          </cell>
          <cell r="BX321">
            <v>457.57</v>
          </cell>
          <cell r="BY321">
            <v>466.68</v>
          </cell>
          <cell r="BZ321">
            <v>475.79</v>
          </cell>
          <cell r="CA321">
            <v>484.91</v>
          </cell>
          <cell r="CB321">
            <v>494.02</v>
          </cell>
          <cell r="CC321">
            <v>448.45</v>
          </cell>
        </row>
        <row r="322">
          <cell r="AD322">
            <v>156</v>
          </cell>
          <cell r="AE322">
            <v>204.45</v>
          </cell>
          <cell r="AF322">
            <v>211</v>
          </cell>
          <cell r="AG322">
            <v>217.55</v>
          </cell>
          <cell r="AH322">
            <v>224.1</v>
          </cell>
          <cell r="AI322">
            <v>230.66</v>
          </cell>
          <cell r="AJ322">
            <v>237.21</v>
          </cell>
          <cell r="AK322">
            <v>243.76</v>
          </cell>
          <cell r="AL322">
            <v>250.31</v>
          </cell>
          <cell r="AM322">
            <v>256.87</v>
          </cell>
          <cell r="AN322">
            <v>263.42</v>
          </cell>
          <cell r="AO322">
            <v>269.97</v>
          </cell>
          <cell r="AP322">
            <v>276.52</v>
          </cell>
          <cell r="AQ322">
            <v>283.07</v>
          </cell>
          <cell r="AR322">
            <v>289.63</v>
          </cell>
          <cell r="AS322">
            <v>296.18</v>
          </cell>
          <cell r="AT322">
            <v>302.73</v>
          </cell>
          <cell r="AU322">
            <v>309.28</v>
          </cell>
          <cell r="AV322">
            <v>315.83</v>
          </cell>
          <cell r="AW322">
            <v>322.39</v>
          </cell>
          <cell r="AX322">
            <v>328.94</v>
          </cell>
          <cell r="AY322">
            <v>335.49</v>
          </cell>
          <cell r="AZ322">
            <v>342.04</v>
          </cell>
          <cell r="BA322">
            <v>348.59</v>
          </cell>
          <cell r="BB322">
            <v>355.15</v>
          </cell>
          <cell r="BC322">
            <v>322.38</v>
          </cell>
          <cell r="BD322">
            <v>156</v>
          </cell>
          <cell r="BE322">
            <v>286.23</v>
          </cell>
          <cell r="BF322">
            <v>295.4</v>
          </cell>
          <cell r="BG322">
            <v>304.57</v>
          </cell>
          <cell r="BH322">
            <v>313.75</v>
          </cell>
          <cell r="BI322">
            <v>322.92</v>
          </cell>
          <cell r="BJ322">
            <v>332.09</v>
          </cell>
          <cell r="BK322">
            <v>341.26</v>
          </cell>
          <cell r="BL322">
            <v>350.44</v>
          </cell>
          <cell r="BM322">
            <v>359.61</v>
          </cell>
          <cell r="BN322">
            <v>368.78</v>
          </cell>
          <cell r="BO322">
            <v>377.96</v>
          </cell>
          <cell r="BP322">
            <v>387.13</v>
          </cell>
          <cell r="BQ322">
            <v>396.3</v>
          </cell>
          <cell r="BR322">
            <v>405.48</v>
          </cell>
          <cell r="BS322">
            <v>414.65</v>
          </cell>
          <cell r="BT322">
            <v>423.82</v>
          </cell>
          <cell r="BU322">
            <v>432.99</v>
          </cell>
          <cell r="BV322">
            <v>442.17</v>
          </cell>
          <cell r="BW322">
            <v>451.34</v>
          </cell>
          <cell r="BX322">
            <v>460.51</v>
          </cell>
          <cell r="BY322">
            <v>469.68</v>
          </cell>
          <cell r="BZ322">
            <v>478.86</v>
          </cell>
          <cell r="CA322">
            <v>488.03</v>
          </cell>
          <cell r="CB322">
            <v>497.2</v>
          </cell>
          <cell r="CC322">
            <v>451.34</v>
          </cell>
        </row>
        <row r="323">
          <cell r="AD323">
            <v>157</v>
          </cell>
          <cell r="AE323">
            <v>205.75</v>
          </cell>
          <cell r="AF323">
            <v>212.35</v>
          </cell>
          <cell r="AG323">
            <v>218.94</v>
          </cell>
          <cell r="AH323">
            <v>225.54</v>
          </cell>
          <cell r="AI323">
            <v>232.13</v>
          </cell>
          <cell r="AJ323">
            <v>238.72</v>
          </cell>
          <cell r="AK323">
            <v>245.32</v>
          </cell>
          <cell r="AL323">
            <v>251.91</v>
          </cell>
          <cell r="AM323">
            <v>258.51</v>
          </cell>
          <cell r="AN323">
            <v>265.1</v>
          </cell>
          <cell r="AO323">
            <v>271.7</v>
          </cell>
          <cell r="AP323">
            <v>278.29</v>
          </cell>
          <cell r="AQ323">
            <v>284.88</v>
          </cell>
          <cell r="AR323">
            <v>291.48</v>
          </cell>
          <cell r="AS323">
            <v>298.07</v>
          </cell>
          <cell r="AT323">
            <v>304.67</v>
          </cell>
          <cell r="AU323">
            <v>311.26</v>
          </cell>
          <cell r="AV323">
            <v>317.85</v>
          </cell>
          <cell r="AW323">
            <v>324.45</v>
          </cell>
          <cell r="AX323">
            <v>331.04</v>
          </cell>
          <cell r="AY323">
            <v>337.64</v>
          </cell>
          <cell r="AZ323">
            <v>344.23</v>
          </cell>
          <cell r="BA323">
            <v>350.82</v>
          </cell>
          <cell r="BB323">
            <v>357.42</v>
          </cell>
          <cell r="BC323">
            <v>324.45</v>
          </cell>
          <cell r="BD323">
            <v>157</v>
          </cell>
          <cell r="BE323">
            <v>288.06</v>
          </cell>
          <cell r="BF323">
            <v>297.29</v>
          </cell>
          <cell r="BG323">
            <v>306.52</v>
          </cell>
          <cell r="BH323">
            <v>315.75</v>
          </cell>
          <cell r="BI323">
            <v>324.98</v>
          </cell>
          <cell r="BJ323">
            <v>334.21</v>
          </cell>
          <cell r="BK323">
            <v>343.45</v>
          </cell>
          <cell r="BL323">
            <v>352.68</v>
          </cell>
          <cell r="BM323">
            <v>361.91</v>
          </cell>
          <cell r="BN323">
            <v>371.14</v>
          </cell>
          <cell r="BO323">
            <v>380.37</v>
          </cell>
          <cell r="BP323">
            <v>389.61</v>
          </cell>
          <cell r="BQ323">
            <v>398.84</v>
          </cell>
          <cell r="BR323">
            <v>408.07</v>
          </cell>
          <cell r="BS323">
            <v>417.3</v>
          </cell>
          <cell r="BT323">
            <v>426.53</v>
          </cell>
          <cell r="BU323">
            <v>435.76</v>
          </cell>
          <cell r="BV323">
            <v>444.99</v>
          </cell>
          <cell r="BW323">
            <v>454.23</v>
          </cell>
          <cell r="BX323">
            <v>463.46</v>
          </cell>
          <cell r="BY323">
            <v>472.69</v>
          </cell>
          <cell r="BZ323">
            <v>481.92</v>
          </cell>
          <cell r="CA323">
            <v>491.15</v>
          </cell>
          <cell r="CB323">
            <v>500.38</v>
          </cell>
          <cell r="CC323">
            <v>454.23</v>
          </cell>
        </row>
        <row r="324">
          <cell r="AD324">
            <v>158</v>
          </cell>
          <cell r="AE324">
            <v>207.06</v>
          </cell>
          <cell r="AF324">
            <v>213.7</v>
          </cell>
          <cell r="AG324">
            <v>220.33</v>
          </cell>
          <cell r="AH324">
            <v>226.97</v>
          </cell>
          <cell r="AI324">
            <v>233.61</v>
          </cell>
          <cell r="AJ324">
            <v>240.24</v>
          </cell>
          <cell r="AK324">
            <v>246.88</v>
          </cell>
          <cell r="AL324">
            <v>253.51</v>
          </cell>
          <cell r="AM324">
            <v>260.15</v>
          </cell>
          <cell r="AN324">
            <v>266.79</v>
          </cell>
          <cell r="AO324">
            <v>273.42</v>
          </cell>
          <cell r="AP324">
            <v>280.06</v>
          </cell>
          <cell r="AQ324">
            <v>286.69</v>
          </cell>
          <cell r="AR324">
            <v>293.33</v>
          </cell>
          <cell r="AS324">
            <v>299.97</v>
          </cell>
          <cell r="AT324">
            <v>306.6</v>
          </cell>
          <cell r="AU324">
            <v>313.24</v>
          </cell>
          <cell r="AV324">
            <v>319.87</v>
          </cell>
          <cell r="AW324">
            <v>326.51</v>
          </cell>
          <cell r="AX324">
            <v>333.15</v>
          </cell>
          <cell r="AY324">
            <v>339.78</v>
          </cell>
          <cell r="AZ324">
            <v>346.42</v>
          </cell>
          <cell r="BA324">
            <v>353.05</v>
          </cell>
          <cell r="BB324">
            <v>359.69</v>
          </cell>
          <cell r="BC324">
            <v>326.51</v>
          </cell>
          <cell r="BD324">
            <v>158</v>
          </cell>
          <cell r="BE324">
            <v>289.89</v>
          </cell>
          <cell r="BF324">
            <v>299.18</v>
          </cell>
          <cell r="BG324">
            <v>308.47</v>
          </cell>
          <cell r="BH324">
            <v>317.76</v>
          </cell>
          <cell r="BI324">
            <v>327.05</v>
          </cell>
          <cell r="BJ324">
            <v>336.34</v>
          </cell>
          <cell r="BK324">
            <v>345.63</v>
          </cell>
          <cell r="BL324">
            <v>354.92</v>
          </cell>
          <cell r="BM324">
            <v>364.21</v>
          </cell>
          <cell r="BN324">
            <v>373.5</v>
          </cell>
          <cell r="BO324">
            <v>382.79</v>
          </cell>
          <cell r="BP324">
            <v>392.08</v>
          </cell>
          <cell r="BQ324">
            <v>401.37</v>
          </cell>
          <cell r="BR324">
            <v>410.66</v>
          </cell>
          <cell r="BS324">
            <v>419.95</v>
          </cell>
          <cell r="BT324">
            <v>429.24</v>
          </cell>
          <cell r="BU324">
            <v>438.53</v>
          </cell>
          <cell r="BV324">
            <v>447.82</v>
          </cell>
          <cell r="BW324">
            <v>457.11</v>
          </cell>
          <cell r="BX324">
            <v>466.4</v>
          </cell>
          <cell r="BY324">
            <v>475.69</v>
          </cell>
          <cell r="BZ324">
            <v>484.98</v>
          </cell>
          <cell r="CA324">
            <v>494.28</v>
          </cell>
          <cell r="CB324">
            <v>503.57</v>
          </cell>
          <cell r="CC324">
            <v>457.11</v>
          </cell>
        </row>
        <row r="325">
          <cell r="AD325">
            <v>159</v>
          </cell>
          <cell r="AE325">
            <v>208.37</v>
          </cell>
          <cell r="AF325">
            <v>215.05</v>
          </cell>
          <cell r="AG325">
            <v>221.72</v>
          </cell>
          <cell r="AH325">
            <v>228.4</v>
          </cell>
          <cell r="AI325">
            <v>235.08</v>
          </cell>
          <cell r="AJ325">
            <v>241.76</v>
          </cell>
          <cell r="AK325">
            <v>248.44</v>
          </cell>
          <cell r="AL325">
            <v>255.11</v>
          </cell>
          <cell r="AM325">
            <v>261.79</v>
          </cell>
          <cell r="AN325">
            <v>268.47</v>
          </cell>
          <cell r="AO325">
            <v>275.15</v>
          </cell>
          <cell r="AP325">
            <v>281.83</v>
          </cell>
          <cell r="AQ325">
            <v>288.5</v>
          </cell>
          <cell r="AR325">
            <v>295.18</v>
          </cell>
          <cell r="AS325">
            <v>301.86</v>
          </cell>
          <cell r="AT325">
            <v>308.54</v>
          </cell>
          <cell r="AU325">
            <v>315.22</v>
          </cell>
          <cell r="AV325">
            <v>321.89</v>
          </cell>
          <cell r="AW325">
            <v>328.57</v>
          </cell>
          <cell r="AX325">
            <v>335.25</v>
          </cell>
          <cell r="AY325">
            <v>341.93</v>
          </cell>
          <cell r="AZ325">
            <v>348.61</v>
          </cell>
          <cell r="BA325">
            <v>355.28</v>
          </cell>
          <cell r="BB325">
            <v>361.96</v>
          </cell>
          <cell r="BC325">
            <v>328.57</v>
          </cell>
          <cell r="BD325">
            <v>159</v>
          </cell>
          <cell r="BE325">
            <v>291.71</v>
          </cell>
          <cell r="BF325">
            <v>301.06</v>
          </cell>
          <cell r="BG325">
            <v>310.41</v>
          </cell>
          <cell r="BH325">
            <v>319.76</v>
          </cell>
          <cell r="BI325">
            <v>329.11</v>
          </cell>
          <cell r="BJ325">
            <v>338.46</v>
          </cell>
          <cell r="BK325">
            <v>347.81</v>
          </cell>
          <cell r="BL325">
            <v>357.16</v>
          </cell>
          <cell r="BM325">
            <v>366.51</v>
          </cell>
          <cell r="BN325">
            <v>375.86</v>
          </cell>
          <cell r="BO325">
            <v>385.21</v>
          </cell>
          <cell r="BP325">
            <v>394.56</v>
          </cell>
          <cell r="BQ325">
            <v>403.91</v>
          </cell>
          <cell r="BR325">
            <v>413.26</v>
          </cell>
          <cell r="BS325">
            <v>422.6</v>
          </cell>
          <cell r="BT325">
            <v>431.95</v>
          </cell>
          <cell r="BU325">
            <v>441.3</v>
          </cell>
          <cell r="BV325">
            <v>450.65</v>
          </cell>
          <cell r="BW325">
            <v>460</v>
          </cell>
          <cell r="BX325">
            <v>469.35</v>
          </cell>
          <cell r="BY325">
            <v>478.7</v>
          </cell>
          <cell r="BZ325">
            <v>488.05</v>
          </cell>
          <cell r="CA325">
            <v>497.4</v>
          </cell>
          <cell r="CB325">
            <v>506.75</v>
          </cell>
          <cell r="CC325">
            <v>460</v>
          </cell>
        </row>
        <row r="326">
          <cell r="AD326">
            <v>160</v>
          </cell>
          <cell r="AE326">
            <v>209.67</v>
          </cell>
          <cell r="AF326">
            <v>216.39</v>
          </cell>
          <cell r="AG326">
            <v>223.11</v>
          </cell>
          <cell r="AH326">
            <v>229.83</v>
          </cell>
          <cell r="AI326">
            <v>236.55</v>
          </cell>
          <cell r="AJ326">
            <v>243.27</v>
          </cell>
          <cell r="AK326">
            <v>249.99</v>
          </cell>
          <cell r="AL326">
            <v>256.71</v>
          </cell>
          <cell r="AM326">
            <v>263.43</v>
          </cell>
          <cell r="AN326">
            <v>270.15</v>
          </cell>
          <cell r="AO326">
            <v>276.87</v>
          </cell>
          <cell r="AP326">
            <v>283.59</v>
          </cell>
          <cell r="AQ326">
            <v>290.31</v>
          </cell>
          <cell r="AR326">
            <v>297.03</v>
          </cell>
          <cell r="AS326">
            <v>303.75</v>
          </cell>
          <cell r="AT326">
            <v>310.47</v>
          </cell>
          <cell r="AU326">
            <v>317.19</v>
          </cell>
          <cell r="AV326">
            <v>323.91</v>
          </cell>
          <cell r="AW326">
            <v>330.63</v>
          </cell>
          <cell r="AX326">
            <v>337.35</v>
          </cell>
          <cell r="AY326">
            <v>344.07</v>
          </cell>
          <cell r="AZ326">
            <v>350.79</v>
          </cell>
          <cell r="BA326">
            <v>357.51</v>
          </cell>
          <cell r="BB326">
            <v>364.23</v>
          </cell>
          <cell r="BC326">
            <v>330.63</v>
          </cell>
          <cell r="BD326">
            <v>160</v>
          </cell>
          <cell r="BE326">
            <v>293.54</v>
          </cell>
          <cell r="BF326">
            <v>302.95</v>
          </cell>
          <cell r="BG326">
            <v>312.36</v>
          </cell>
          <cell r="BH326">
            <v>321.77</v>
          </cell>
          <cell r="BI326">
            <v>331.18</v>
          </cell>
          <cell r="BJ326">
            <v>340.58</v>
          </cell>
          <cell r="BK326">
            <v>349.99</v>
          </cell>
          <cell r="BL326">
            <v>359.4</v>
          </cell>
          <cell r="BM326">
            <v>368.81</v>
          </cell>
          <cell r="BN326">
            <v>378.22</v>
          </cell>
          <cell r="BO326">
            <v>387.62</v>
          </cell>
          <cell r="BP326">
            <v>397.03</v>
          </cell>
          <cell r="BQ326">
            <v>406.44</v>
          </cell>
          <cell r="BR326">
            <v>415.85</v>
          </cell>
          <cell r="BS326">
            <v>425.26</v>
          </cell>
          <cell r="BT326">
            <v>434.66</v>
          </cell>
          <cell r="BU326">
            <v>444.07</v>
          </cell>
          <cell r="BV326">
            <v>453.48</v>
          </cell>
          <cell r="BW326">
            <v>462.89</v>
          </cell>
          <cell r="BX326">
            <v>472.3</v>
          </cell>
          <cell r="BY326">
            <v>481.7</v>
          </cell>
          <cell r="BZ326">
            <v>491.11</v>
          </cell>
          <cell r="CA326">
            <v>500.52</v>
          </cell>
          <cell r="CB326">
            <v>509.93</v>
          </cell>
          <cell r="CC326">
            <v>462.89</v>
          </cell>
        </row>
        <row r="327">
          <cell r="AD327">
            <v>161</v>
          </cell>
          <cell r="AE327">
            <v>210.98</v>
          </cell>
          <cell r="AF327">
            <v>217.74</v>
          </cell>
          <cell r="AG327">
            <v>224.5</v>
          </cell>
          <cell r="AH327">
            <v>231.27</v>
          </cell>
          <cell r="AI327">
            <v>238.03</v>
          </cell>
          <cell r="AJ327">
            <v>244.79</v>
          </cell>
          <cell r="AK327">
            <v>251.55</v>
          </cell>
          <cell r="AL327">
            <v>258.31</v>
          </cell>
          <cell r="AM327">
            <v>265.08</v>
          </cell>
          <cell r="AN327">
            <v>271.84</v>
          </cell>
          <cell r="AO327">
            <v>278.6</v>
          </cell>
          <cell r="AP327">
            <v>285.36</v>
          </cell>
          <cell r="AQ327">
            <v>292.13</v>
          </cell>
          <cell r="AR327">
            <v>298.89</v>
          </cell>
          <cell r="AS327">
            <v>305.65</v>
          </cell>
          <cell r="AT327">
            <v>312.41</v>
          </cell>
          <cell r="AU327">
            <v>319.17</v>
          </cell>
          <cell r="AV327">
            <v>325.94</v>
          </cell>
          <cell r="AW327">
            <v>332.7</v>
          </cell>
          <cell r="AX327">
            <v>339.46</v>
          </cell>
          <cell r="AY327">
            <v>346.22</v>
          </cell>
          <cell r="AZ327">
            <v>352.98</v>
          </cell>
          <cell r="BA327">
            <v>359.75</v>
          </cell>
          <cell r="BB327">
            <v>366.51</v>
          </cell>
          <cell r="BC327">
            <v>332.7</v>
          </cell>
          <cell r="BD327">
            <v>161</v>
          </cell>
          <cell r="BE327">
            <v>295.37</v>
          </cell>
          <cell r="BF327">
            <v>304.84</v>
          </cell>
          <cell r="BG327">
            <v>314.31</v>
          </cell>
          <cell r="BH327">
            <v>323.77</v>
          </cell>
          <cell r="BI327">
            <v>333.24</v>
          </cell>
          <cell r="BJ327">
            <v>342.71</v>
          </cell>
          <cell r="BK327">
            <v>352.17</v>
          </cell>
          <cell r="BL327">
            <v>361.64</v>
          </cell>
          <cell r="BM327">
            <v>371.11</v>
          </cell>
          <cell r="BN327">
            <v>380.57</v>
          </cell>
          <cell r="BO327">
            <v>390.04</v>
          </cell>
          <cell r="BP327">
            <v>399.51</v>
          </cell>
          <cell r="BQ327">
            <v>408.97</v>
          </cell>
          <cell r="BR327">
            <v>418.44</v>
          </cell>
          <cell r="BS327">
            <v>427.91</v>
          </cell>
          <cell r="BT327">
            <v>437.38</v>
          </cell>
          <cell r="BU327">
            <v>446.84</v>
          </cell>
          <cell r="BV327">
            <v>456.31</v>
          </cell>
          <cell r="BW327">
            <v>465.78</v>
          </cell>
          <cell r="BX327">
            <v>475.24</v>
          </cell>
          <cell r="BY327">
            <v>484.71</v>
          </cell>
          <cell r="BZ327">
            <v>494.18</v>
          </cell>
          <cell r="CA327">
            <v>503.64</v>
          </cell>
          <cell r="CB327">
            <v>513.11</v>
          </cell>
          <cell r="CC327">
            <v>465.78</v>
          </cell>
        </row>
        <row r="328">
          <cell r="AD328">
            <v>162</v>
          </cell>
          <cell r="AE328">
            <v>212.29</v>
          </cell>
          <cell r="AF328">
            <v>219.09</v>
          </cell>
          <cell r="AG328">
            <v>225.89</v>
          </cell>
          <cell r="AH328">
            <v>232.7</v>
          </cell>
          <cell r="AI328">
            <v>239.5</v>
          </cell>
          <cell r="AJ328">
            <v>246.31</v>
          </cell>
          <cell r="AK328">
            <v>253.11</v>
          </cell>
          <cell r="AL328">
            <v>259.91</v>
          </cell>
          <cell r="AM328">
            <v>266.72</v>
          </cell>
          <cell r="AN328">
            <v>273.52</v>
          </cell>
          <cell r="AO328">
            <v>280.33</v>
          </cell>
          <cell r="AP328">
            <v>287.13</v>
          </cell>
          <cell r="AQ328">
            <v>293.94</v>
          </cell>
          <cell r="AR328">
            <v>300.74</v>
          </cell>
          <cell r="AS328">
            <v>307.54</v>
          </cell>
          <cell r="AT328">
            <v>314.35</v>
          </cell>
          <cell r="AU328">
            <v>321.15</v>
          </cell>
          <cell r="AV328">
            <v>327.96</v>
          </cell>
          <cell r="AW328">
            <v>334.76</v>
          </cell>
          <cell r="AX328">
            <v>341.56</v>
          </cell>
          <cell r="AY328">
            <v>348.37</v>
          </cell>
          <cell r="AZ328">
            <v>355.17</v>
          </cell>
          <cell r="BA328">
            <v>361.98</v>
          </cell>
          <cell r="BB328">
            <v>368.78</v>
          </cell>
          <cell r="BC328">
            <v>334.76</v>
          </cell>
          <cell r="BD328">
            <v>162</v>
          </cell>
          <cell r="BE328">
            <v>297.2</v>
          </cell>
          <cell r="BF328">
            <v>306.73</v>
          </cell>
          <cell r="BG328">
            <v>316.25</v>
          </cell>
          <cell r="BH328">
            <v>325.78</v>
          </cell>
          <cell r="BI328">
            <v>335.3</v>
          </cell>
          <cell r="BJ328">
            <v>344.83</v>
          </cell>
          <cell r="BK328">
            <v>354.36</v>
          </cell>
          <cell r="BL328">
            <v>363.88</v>
          </cell>
          <cell r="BM328">
            <v>373.41</v>
          </cell>
          <cell r="BN328">
            <v>382.93</v>
          </cell>
          <cell r="BO328">
            <v>392.46</v>
          </cell>
          <cell r="BP328">
            <v>401.98</v>
          </cell>
          <cell r="BQ328">
            <v>411.51</v>
          </cell>
          <cell r="BR328">
            <v>421.04</v>
          </cell>
          <cell r="BS328">
            <v>430.56</v>
          </cell>
          <cell r="BT328">
            <v>440.09</v>
          </cell>
          <cell r="BU328">
            <v>449.61</v>
          </cell>
          <cell r="BV328">
            <v>459.14</v>
          </cell>
          <cell r="BW328">
            <v>468.66</v>
          </cell>
          <cell r="BX328">
            <v>478.19</v>
          </cell>
          <cell r="BY328">
            <v>487.71</v>
          </cell>
          <cell r="BZ328">
            <v>497.24</v>
          </cell>
          <cell r="CA328">
            <v>506.77</v>
          </cell>
          <cell r="CB328">
            <v>516.29</v>
          </cell>
          <cell r="CC328">
            <v>468.66</v>
          </cell>
        </row>
        <row r="329">
          <cell r="AD329">
            <v>163</v>
          </cell>
          <cell r="AE329">
            <v>213.59</v>
          </cell>
          <cell r="AF329">
            <v>220.44</v>
          </cell>
          <cell r="AG329">
            <v>227.29</v>
          </cell>
          <cell r="AH329">
            <v>234.13</v>
          </cell>
          <cell r="AI329">
            <v>240.98</v>
          </cell>
          <cell r="AJ329">
            <v>247.82</v>
          </cell>
          <cell r="AK329">
            <v>254.67</v>
          </cell>
          <cell r="AL329">
            <v>261.52</v>
          </cell>
          <cell r="AM329">
            <v>268.36</v>
          </cell>
          <cell r="AN329">
            <v>275.21</v>
          </cell>
          <cell r="AO329">
            <v>282.05</v>
          </cell>
          <cell r="AP329">
            <v>288.9</v>
          </cell>
          <cell r="AQ329">
            <v>295.75</v>
          </cell>
          <cell r="AR329">
            <v>302.59</v>
          </cell>
          <cell r="AS329">
            <v>309.44</v>
          </cell>
          <cell r="AT329">
            <v>316.28</v>
          </cell>
          <cell r="AU329">
            <v>323.13</v>
          </cell>
          <cell r="AV329">
            <v>329.98</v>
          </cell>
          <cell r="AW329">
            <v>336.82</v>
          </cell>
          <cell r="AX329">
            <v>343.67</v>
          </cell>
          <cell r="AY329">
            <v>350.51</v>
          </cell>
          <cell r="AZ329">
            <v>357.36</v>
          </cell>
          <cell r="BA329">
            <v>364.21</v>
          </cell>
          <cell r="BB329">
            <v>371.05</v>
          </cell>
          <cell r="BC329">
            <v>336.82</v>
          </cell>
          <cell r="BD329">
            <v>163</v>
          </cell>
          <cell r="BE329">
            <v>299.03</v>
          </cell>
          <cell r="BF329">
            <v>308.62</v>
          </cell>
          <cell r="BG329">
            <v>318.2</v>
          </cell>
          <cell r="BH329">
            <v>327.78</v>
          </cell>
          <cell r="BI329">
            <v>337.37</v>
          </cell>
          <cell r="BJ329">
            <v>346.95</v>
          </cell>
          <cell r="BK329">
            <v>356.54</v>
          </cell>
          <cell r="BL329">
            <v>366.12</v>
          </cell>
          <cell r="BM329">
            <v>375.71</v>
          </cell>
          <cell r="BN329">
            <v>385.29</v>
          </cell>
          <cell r="BO329">
            <v>394.88</v>
          </cell>
          <cell r="BP329">
            <v>404.46</v>
          </cell>
          <cell r="BQ329">
            <v>414.04</v>
          </cell>
          <cell r="BR329">
            <v>423.63</v>
          </cell>
          <cell r="BS329">
            <v>433.21</v>
          </cell>
          <cell r="BT329">
            <v>442.8</v>
          </cell>
          <cell r="BU329">
            <v>452.38</v>
          </cell>
          <cell r="BV329">
            <v>461.97</v>
          </cell>
          <cell r="BW329">
            <v>471.55</v>
          </cell>
          <cell r="BX329">
            <v>481.13</v>
          </cell>
          <cell r="BY329">
            <v>490.72</v>
          </cell>
          <cell r="BZ329">
            <v>500.3</v>
          </cell>
          <cell r="CA329">
            <v>509.89</v>
          </cell>
          <cell r="CB329">
            <v>519.47</v>
          </cell>
          <cell r="CC329">
            <v>471.55</v>
          </cell>
        </row>
        <row r="330">
          <cell r="AD330">
            <v>164</v>
          </cell>
          <cell r="AE330">
            <v>214.9</v>
          </cell>
          <cell r="AF330">
            <v>221.79</v>
          </cell>
          <cell r="AG330">
            <v>228.68</v>
          </cell>
          <cell r="AH330">
            <v>235.56</v>
          </cell>
          <cell r="AI330">
            <v>242.45</v>
          </cell>
          <cell r="AJ330">
            <v>249.34</v>
          </cell>
          <cell r="AK330">
            <v>256.23</v>
          </cell>
          <cell r="AL330">
            <v>263.12</v>
          </cell>
          <cell r="AM330">
            <v>270</v>
          </cell>
          <cell r="AN330">
            <v>276.89</v>
          </cell>
          <cell r="AO330">
            <v>283.78</v>
          </cell>
          <cell r="AP330">
            <v>290.67</v>
          </cell>
          <cell r="AQ330">
            <v>297.56</v>
          </cell>
          <cell r="AR330">
            <v>304.44</v>
          </cell>
          <cell r="AS330">
            <v>311.33</v>
          </cell>
          <cell r="AT330">
            <v>318.22</v>
          </cell>
          <cell r="AU330">
            <v>325.11</v>
          </cell>
          <cell r="AV330">
            <v>332</v>
          </cell>
          <cell r="AW330">
            <v>338.88</v>
          </cell>
          <cell r="AX330">
            <v>345.77</v>
          </cell>
          <cell r="AY330">
            <v>352.66</v>
          </cell>
          <cell r="AZ330">
            <v>359.55</v>
          </cell>
          <cell r="BA330">
            <v>366.44</v>
          </cell>
          <cell r="BB330">
            <v>373.32</v>
          </cell>
          <cell r="BC330">
            <v>338.88</v>
          </cell>
          <cell r="BD330">
            <v>164</v>
          </cell>
          <cell r="BE330">
            <v>300.86</v>
          </cell>
          <cell r="BF330">
            <v>310.5</v>
          </cell>
          <cell r="BG330">
            <v>320.15</v>
          </cell>
          <cell r="BH330">
            <v>329.79</v>
          </cell>
          <cell r="BI330">
            <v>339.43</v>
          </cell>
          <cell r="BJ330">
            <v>349.08</v>
          </cell>
          <cell r="BK330">
            <v>358.72</v>
          </cell>
          <cell r="BL330">
            <v>368.36</v>
          </cell>
          <cell r="BM330">
            <v>378.01</v>
          </cell>
          <cell r="BN330">
            <v>387.65</v>
          </cell>
          <cell r="BO330">
            <v>397.29</v>
          </cell>
          <cell r="BP330">
            <v>406.94</v>
          </cell>
          <cell r="BQ330">
            <v>416.58</v>
          </cell>
          <cell r="BR330">
            <v>426.22</v>
          </cell>
          <cell r="BS330">
            <v>435.86</v>
          </cell>
          <cell r="BT330">
            <v>445.51</v>
          </cell>
          <cell r="BU330">
            <v>455.15</v>
          </cell>
          <cell r="BV330">
            <v>464.79</v>
          </cell>
          <cell r="BW330">
            <v>474.44</v>
          </cell>
          <cell r="BX330">
            <v>484.08</v>
          </cell>
          <cell r="BY330">
            <v>493.72</v>
          </cell>
          <cell r="BZ330">
            <v>503.37</v>
          </cell>
          <cell r="CA330">
            <v>513.01</v>
          </cell>
          <cell r="CB330">
            <v>522.65</v>
          </cell>
          <cell r="CC330">
            <v>474.44</v>
          </cell>
        </row>
        <row r="331">
          <cell r="AD331">
            <v>165</v>
          </cell>
          <cell r="AE331">
            <v>216.21</v>
          </cell>
          <cell r="AF331">
            <v>223.14</v>
          </cell>
          <cell r="AG331">
            <v>230.07</v>
          </cell>
          <cell r="AH331">
            <v>237</v>
          </cell>
          <cell r="AI331">
            <v>243.93</v>
          </cell>
          <cell r="AJ331">
            <v>250.86</v>
          </cell>
          <cell r="AK331">
            <v>257.79</v>
          </cell>
          <cell r="AL331">
            <v>264.72</v>
          </cell>
          <cell r="AM331">
            <v>271.65</v>
          </cell>
          <cell r="AN331">
            <v>278.58</v>
          </cell>
          <cell r="AO331">
            <v>285.51</v>
          </cell>
          <cell r="AP331">
            <v>292.44</v>
          </cell>
          <cell r="AQ331">
            <v>299.37</v>
          </cell>
          <cell r="AR331">
            <v>306.3</v>
          </cell>
          <cell r="AS331">
            <v>313.23</v>
          </cell>
          <cell r="AT331">
            <v>320.16</v>
          </cell>
          <cell r="AU331">
            <v>327.09</v>
          </cell>
          <cell r="AV331">
            <v>334.02</v>
          </cell>
          <cell r="AW331">
            <v>340.95</v>
          </cell>
          <cell r="AX331">
            <v>347.88</v>
          </cell>
          <cell r="AY331">
            <v>354.81</v>
          </cell>
          <cell r="AZ331">
            <v>361.74</v>
          </cell>
          <cell r="BA331">
            <v>368.67</v>
          </cell>
          <cell r="BB331">
            <v>375.6</v>
          </cell>
          <cell r="BC331">
            <v>340.95</v>
          </cell>
          <cell r="BD331">
            <v>165</v>
          </cell>
          <cell r="BE331">
            <v>302.67</v>
          </cell>
          <cell r="BF331">
            <v>312.39</v>
          </cell>
          <cell r="BG331">
            <v>322.09</v>
          </cell>
          <cell r="BH331">
            <v>331.79</v>
          </cell>
          <cell r="BI331">
            <v>341.5</v>
          </cell>
          <cell r="BJ331">
            <v>351.2</v>
          </cell>
          <cell r="BK331">
            <v>360.9</v>
          </cell>
          <cell r="BL331">
            <v>370.6</v>
          </cell>
          <cell r="BM331">
            <v>380.31</v>
          </cell>
          <cell r="BN331">
            <v>390.01</v>
          </cell>
          <cell r="BO331">
            <v>399.71</v>
          </cell>
          <cell r="BP331">
            <v>409.41</v>
          </cell>
          <cell r="BQ331">
            <v>419.11</v>
          </cell>
          <cell r="BR331">
            <v>428.82</v>
          </cell>
          <cell r="BS331">
            <v>438.52</v>
          </cell>
          <cell r="BT331">
            <v>448.22</v>
          </cell>
          <cell r="BU331">
            <v>457.92</v>
          </cell>
          <cell r="BV331">
            <v>467.62</v>
          </cell>
          <cell r="BW331">
            <v>477.33</v>
          </cell>
          <cell r="BX331">
            <v>487.03</v>
          </cell>
          <cell r="BY331">
            <v>496.73</v>
          </cell>
          <cell r="BZ331">
            <v>506.43</v>
          </cell>
          <cell r="CA331">
            <v>516.13</v>
          </cell>
          <cell r="CB331">
            <v>525.84</v>
          </cell>
          <cell r="CC331">
            <v>477.32</v>
          </cell>
        </row>
        <row r="332">
          <cell r="AD332">
            <v>166</v>
          </cell>
          <cell r="AE332">
            <v>217.51</v>
          </cell>
          <cell r="AF332">
            <v>224.48</v>
          </cell>
          <cell r="AG332">
            <v>231.46</v>
          </cell>
          <cell r="AH332">
            <v>238.43</v>
          </cell>
          <cell r="AI332">
            <v>245.4</v>
          </cell>
          <cell r="AJ332">
            <v>252.37</v>
          </cell>
          <cell r="AK332">
            <v>259.34</v>
          </cell>
          <cell r="AL332">
            <v>266.32</v>
          </cell>
          <cell r="AM332">
            <v>273.29</v>
          </cell>
          <cell r="AN332">
            <v>280.26</v>
          </cell>
          <cell r="AO332">
            <v>287.23</v>
          </cell>
          <cell r="AP332">
            <v>294.21</v>
          </cell>
          <cell r="AQ332">
            <v>301.18</v>
          </cell>
          <cell r="AR332">
            <v>308.15</v>
          </cell>
          <cell r="AS332">
            <v>315.12</v>
          </cell>
          <cell r="AT332">
            <v>322.09</v>
          </cell>
          <cell r="AU332">
            <v>329.07</v>
          </cell>
          <cell r="AV332">
            <v>336.04</v>
          </cell>
          <cell r="AW332">
            <v>343.01</v>
          </cell>
          <cell r="AX332">
            <v>349.98</v>
          </cell>
          <cell r="AY332">
            <v>356.95</v>
          </cell>
          <cell r="AZ332">
            <v>363.93</v>
          </cell>
          <cell r="BA332">
            <v>370.9</v>
          </cell>
          <cell r="BB332">
            <v>377.87</v>
          </cell>
          <cell r="BC332">
            <v>343.01</v>
          </cell>
          <cell r="BD332">
            <v>166</v>
          </cell>
          <cell r="BE332">
            <v>304.52</v>
          </cell>
          <cell r="BF332">
            <v>314.28</v>
          </cell>
          <cell r="BG332">
            <v>324.04</v>
          </cell>
          <cell r="BH332">
            <v>333.8</v>
          </cell>
          <cell r="BI332">
            <v>343.56</v>
          </cell>
          <cell r="BJ332">
            <v>353.32</v>
          </cell>
          <cell r="BK332">
            <v>363.08</v>
          </cell>
          <cell r="BL332">
            <v>372.84</v>
          </cell>
          <cell r="BM332">
            <v>382.6</v>
          </cell>
          <cell r="BN332">
            <v>392.37</v>
          </cell>
          <cell r="BO332">
            <v>402.13</v>
          </cell>
          <cell r="BP332">
            <v>411.89</v>
          </cell>
          <cell r="BQ332">
            <v>421.65</v>
          </cell>
          <cell r="BR332">
            <v>431.41</v>
          </cell>
          <cell r="BS332">
            <v>441.17</v>
          </cell>
          <cell r="BT332">
            <v>450.93</v>
          </cell>
          <cell r="BU332">
            <v>460.69</v>
          </cell>
          <cell r="BV332">
            <v>470.45</v>
          </cell>
          <cell r="BW332">
            <v>480.21</v>
          </cell>
          <cell r="BX332">
            <v>489.97</v>
          </cell>
          <cell r="BY332">
            <v>499.73</v>
          </cell>
          <cell r="BZ332">
            <v>509.49</v>
          </cell>
          <cell r="CA332">
            <v>519.26</v>
          </cell>
          <cell r="CB332">
            <v>529.02</v>
          </cell>
          <cell r="CC332">
            <v>480.21</v>
          </cell>
        </row>
        <row r="333">
          <cell r="AD333">
            <v>167</v>
          </cell>
          <cell r="AE333">
            <v>218.82</v>
          </cell>
          <cell r="AF333">
            <v>225.83</v>
          </cell>
          <cell r="AG333">
            <v>232.85</v>
          </cell>
          <cell r="AH333">
            <v>239.86</v>
          </cell>
          <cell r="AI333">
            <v>246.87</v>
          </cell>
          <cell r="AJ333">
            <v>253.89</v>
          </cell>
          <cell r="AK333">
            <v>260.9</v>
          </cell>
          <cell r="AL333">
            <v>267.92</v>
          </cell>
          <cell r="AM333">
            <v>274.93</v>
          </cell>
          <cell r="AN333">
            <v>281.95</v>
          </cell>
          <cell r="AO333">
            <v>288.96</v>
          </cell>
          <cell r="AP333">
            <v>295.97</v>
          </cell>
          <cell r="AQ333">
            <v>302.99</v>
          </cell>
          <cell r="AR333">
            <v>310</v>
          </cell>
          <cell r="AS333">
            <v>317.02</v>
          </cell>
          <cell r="AT333">
            <v>324.03</v>
          </cell>
          <cell r="AU333">
            <v>331.04</v>
          </cell>
          <cell r="AV333">
            <v>338.06</v>
          </cell>
          <cell r="AW333">
            <v>345.07</v>
          </cell>
          <cell r="AX333">
            <v>352.09</v>
          </cell>
          <cell r="AY333">
            <v>359.1</v>
          </cell>
          <cell r="AZ333">
            <v>366.11</v>
          </cell>
          <cell r="BA333">
            <v>373.13</v>
          </cell>
          <cell r="BB333">
            <v>380.14</v>
          </cell>
          <cell r="BC333">
            <v>345.07</v>
          </cell>
          <cell r="BD333">
            <v>167</v>
          </cell>
          <cell r="BE333">
            <v>306.35</v>
          </cell>
          <cell r="BF333">
            <v>316.17</v>
          </cell>
          <cell r="BG333">
            <v>325.99</v>
          </cell>
          <cell r="BH333">
            <v>335.81</v>
          </cell>
          <cell r="BI333">
            <v>345.62</v>
          </cell>
          <cell r="BJ333">
            <v>355.44</v>
          </cell>
          <cell r="BK333">
            <v>365.26</v>
          </cell>
          <cell r="BL333">
            <v>375.08</v>
          </cell>
          <cell r="BM333">
            <v>384.9</v>
          </cell>
          <cell r="BN333">
            <v>394.72</v>
          </cell>
          <cell r="BO333">
            <v>404.54</v>
          </cell>
          <cell r="BP333">
            <v>414.36</v>
          </cell>
          <cell r="BQ333">
            <v>424.18</v>
          </cell>
          <cell r="BR333">
            <v>434</v>
          </cell>
          <cell r="BS333">
            <v>443.82</v>
          </cell>
          <cell r="BT333">
            <v>453.64</v>
          </cell>
          <cell r="BU333">
            <v>463.46</v>
          </cell>
          <cell r="BV333">
            <v>473.28</v>
          </cell>
          <cell r="BW333">
            <v>483.1</v>
          </cell>
          <cell r="BX333">
            <v>492.92</v>
          </cell>
          <cell r="BY333">
            <v>502.74</v>
          </cell>
          <cell r="BZ333">
            <v>512.56</v>
          </cell>
          <cell r="CA333">
            <v>522.38</v>
          </cell>
          <cell r="CB333">
            <v>532.2</v>
          </cell>
          <cell r="CC333">
            <v>483.1</v>
          </cell>
        </row>
        <row r="334">
          <cell r="AD334">
            <v>168</v>
          </cell>
          <cell r="AE334">
            <v>220.13</v>
          </cell>
          <cell r="AF334">
            <v>227.18</v>
          </cell>
          <cell r="AG334">
            <v>234.24</v>
          </cell>
          <cell r="AH334">
            <v>241.29</v>
          </cell>
          <cell r="AI334">
            <v>248.35</v>
          </cell>
          <cell r="AJ334">
            <v>255.41</v>
          </cell>
          <cell r="AK334">
            <v>262.46</v>
          </cell>
          <cell r="AL334">
            <v>269.52</v>
          </cell>
          <cell r="AM334">
            <v>276.57</v>
          </cell>
          <cell r="AN334">
            <v>283.63</v>
          </cell>
          <cell r="AO334">
            <v>290.69</v>
          </cell>
          <cell r="AP334">
            <v>297.74</v>
          </cell>
          <cell r="AQ334">
            <v>304.8</v>
          </cell>
          <cell r="AR334">
            <v>311.85</v>
          </cell>
          <cell r="AS334">
            <v>318.91</v>
          </cell>
          <cell r="AT334">
            <v>325.97</v>
          </cell>
          <cell r="AU334">
            <v>333.02</v>
          </cell>
          <cell r="AV334">
            <v>340.08</v>
          </cell>
          <cell r="AW334">
            <v>347.13</v>
          </cell>
          <cell r="AX334">
            <v>354.19</v>
          </cell>
          <cell r="AY334">
            <v>361.25</v>
          </cell>
          <cell r="AZ334">
            <v>368.3</v>
          </cell>
          <cell r="BA334">
            <v>375.36</v>
          </cell>
          <cell r="BB334">
            <v>382.41</v>
          </cell>
          <cell r="BC334">
            <v>347.13</v>
          </cell>
          <cell r="BD334">
            <v>168</v>
          </cell>
          <cell r="BE334">
            <v>308.18</v>
          </cell>
          <cell r="BF334">
            <v>318.05</v>
          </cell>
          <cell r="BG334">
            <v>327.93</v>
          </cell>
          <cell r="BH334">
            <v>337.81</v>
          </cell>
          <cell r="BI334">
            <v>347.69</v>
          </cell>
          <cell r="BJ334">
            <v>357.57</v>
          </cell>
          <cell r="BK334">
            <v>367.45</v>
          </cell>
          <cell r="BL334">
            <v>377.32</v>
          </cell>
          <cell r="BM334">
            <v>387.2</v>
          </cell>
          <cell r="BN334">
            <v>397.08</v>
          </cell>
          <cell r="BO334">
            <v>406.96</v>
          </cell>
          <cell r="BP334">
            <v>416.84</v>
          </cell>
          <cell r="BQ334">
            <v>426.72</v>
          </cell>
          <cell r="BR334">
            <v>436.6</v>
          </cell>
          <cell r="BS334">
            <v>446.47</v>
          </cell>
          <cell r="BT334">
            <v>456.35</v>
          </cell>
          <cell r="BU334">
            <v>466.23</v>
          </cell>
          <cell r="BV334">
            <v>476.11</v>
          </cell>
          <cell r="BW334">
            <v>485.99</v>
          </cell>
          <cell r="BX334">
            <v>495.87</v>
          </cell>
          <cell r="BY334">
            <v>505.74</v>
          </cell>
          <cell r="BZ334">
            <v>515.62</v>
          </cell>
          <cell r="CA334">
            <v>525.5</v>
          </cell>
          <cell r="CB334">
            <v>535.38</v>
          </cell>
          <cell r="CC334">
            <v>485.99</v>
          </cell>
        </row>
        <row r="335">
          <cell r="AD335">
            <v>169</v>
          </cell>
          <cell r="AE335">
            <v>221.43</v>
          </cell>
          <cell r="AF335">
            <v>228.53</v>
          </cell>
          <cell r="AG335">
            <v>235.63</v>
          </cell>
          <cell r="AH335">
            <v>242.73</v>
          </cell>
          <cell r="AI335">
            <v>249.82</v>
          </cell>
          <cell r="AJ335">
            <v>256.92</v>
          </cell>
          <cell r="AK335">
            <v>264.02</v>
          </cell>
          <cell r="AL335">
            <v>271.12</v>
          </cell>
          <cell r="AM335">
            <v>278.22</v>
          </cell>
          <cell r="AN335">
            <v>285.31</v>
          </cell>
          <cell r="AO335">
            <v>292.41</v>
          </cell>
          <cell r="AP335">
            <v>299.51</v>
          </cell>
          <cell r="AQ335">
            <v>306.61</v>
          </cell>
          <cell r="AR335">
            <v>313.71</v>
          </cell>
          <cell r="AS335">
            <v>320.8</v>
          </cell>
          <cell r="AT335">
            <v>327.9</v>
          </cell>
          <cell r="AU335">
            <v>335</v>
          </cell>
          <cell r="AV335">
            <v>342.1</v>
          </cell>
          <cell r="AW335">
            <v>349.2</v>
          </cell>
          <cell r="AX335">
            <v>356.29</v>
          </cell>
          <cell r="AY335">
            <v>363.39</v>
          </cell>
          <cell r="AZ335">
            <v>370.49</v>
          </cell>
          <cell r="BA335">
            <v>377.59</v>
          </cell>
          <cell r="BB335">
            <v>384.69</v>
          </cell>
          <cell r="BC335">
            <v>349.2</v>
          </cell>
          <cell r="BD335">
            <v>169</v>
          </cell>
          <cell r="BE335">
            <v>310</v>
          </cell>
          <cell r="BF335">
            <v>319.94</v>
          </cell>
          <cell r="BG335">
            <v>329.88</v>
          </cell>
          <cell r="BH335">
            <v>339.82</v>
          </cell>
          <cell r="BI335">
            <v>349.75</v>
          </cell>
          <cell r="BJ335">
            <v>359.69</v>
          </cell>
          <cell r="BK335">
            <v>369.63</v>
          </cell>
          <cell r="BL335">
            <v>379.56</v>
          </cell>
          <cell r="BM335">
            <v>389.5</v>
          </cell>
          <cell r="BN335">
            <v>399.44</v>
          </cell>
          <cell r="BO335">
            <v>409.38</v>
          </cell>
          <cell r="BP335">
            <v>419.31</v>
          </cell>
          <cell r="BQ335">
            <v>429.25</v>
          </cell>
          <cell r="BR335">
            <v>439.19</v>
          </cell>
          <cell r="BS335">
            <v>449.13</v>
          </cell>
          <cell r="BT335">
            <v>459.06</v>
          </cell>
          <cell r="BU335">
            <v>469</v>
          </cell>
          <cell r="BV335">
            <v>478.94</v>
          </cell>
          <cell r="BW335">
            <v>488.87</v>
          </cell>
          <cell r="BX335">
            <v>498.81</v>
          </cell>
          <cell r="BY335">
            <v>508.75</v>
          </cell>
          <cell r="BZ335">
            <v>518.69</v>
          </cell>
          <cell r="CA335">
            <v>528.62</v>
          </cell>
          <cell r="CB335">
            <v>538.56</v>
          </cell>
          <cell r="CC335">
            <v>488.87</v>
          </cell>
        </row>
        <row r="336">
          <cell r="AD336">
            <v>170</v>
          </cell>
          <cell r="AE336">
            <v>222.74</v>
          </cell>
          <cell r="AF336">
            <v>229.88</v>
          </cell>
          <cell r="AG336">
            <v>237.02</v>
          </cell>
          <cell r="AH336">
            <v>244.16</v>
          </cell>
          <cell r="AI336">
            <v>251.3</v>
          </cell>
          <cell r="AJ336">
            <v>258.44</v>
          </cell>
          <cell r="AK336">
            <v>265.58</v>
          </cell>
          <cell r="AL336">
            <v>272.72</v>
          </cell>
          <cell r="AM336">
            <v>279.86</v>
          </cell>
          <cell r="AN336">
            <v>287</v>
          </cell>
          <cell r="AO336">
            <v>294.14</v>
          </cell>
          <cell r="AP336">
            <v>301.28</v>
          </cell>
          <cell r="AQ336">
            <v>308.42</v>
          </cell>
          <cell r="AR336">
            <v>315.56</v>
          </cell>
          <cell r="AS336">
            <v>322.7</v>
          </cell>
          <cell r="AT336">
            <v>329.84</v>
          </cell>
          <cell r="AU336">
            <v>336.98</v>
          </cell>
          <cell r="AV336">
            <v>344.12</v>
          </cell>
          <cell r="AW336">
            <v>351.26</v>
          </cell>
          <cell r="AX336">
            <v>358.4</v>
          </cell>
          <cell r="AY336">
            <v>365.54</v>
          </cell>
          <cell r="AZ336">
            <v>372.68</v>
          </cell>
          <cell r="BA336">
            <v>379.82</v>
          </cell>
          <cell r="BB336">
            <v>386.96</v>
          </cell>
          <cell r="BC336">
            <v>351.26</v>
          </cell>
          <cell r="BD336">
            <v>170</v>
          </cell>
          <cell r="BE336">
            <v>311.83</v>
          </cell>
          <cell r="BF336">
            <v>321.83</v>
          </cell>
          <cell r="BG336">
            <v>331.83</v>
          </cell>
          <cell r="BH336">
            <v>341.82</v>
          </cell>
          <cell r="BI336">
            <v>351.82</v>
          </cell>
          <cell r="BJ336">
            <v>361.81</v>
          </cell>
          <cell r="BK336">
            <v>371.81</v>
          </cell>
          <cell r="BL336">
            <v>381.81</v>
          </cell>
          <cell r="BM336">
            <v>391.8</v>
          </cell>
          <cell r="BN336">
            <v>401.8</v>
          </cell>
          <cell r="BO336">
            <v>411.79</v>
          </cell>
          <cell r="BP336">
            <v>421.79</v>
          </cell>
          <cell r="BQ336">
            <v>431.79</v>
          </cell>
          <cell r="BR336">
            <v>441.78</v>
          </cell>
          <cell r="BS336">
            <v>451.78</v>
          </cell>
          <cell r="BT336">
            <v>461.77</v>
          </cell>
          <cell r="BU336">
            <v>471.77</v>
          </cell>
          <cell r="BV336">
            <v>481.77</v>
          </cell>
          <cell r="BW336">
            <v>491.76</v>
          </cell>
          <cell r="BX336">
            <v>501.76</v>
          </cell>
          <cell r="BY336">
            <v>511.75</v>
          </cell>
          <cell r="BZ336">
            <v>521.75</v>
          </cell>
          <cell r="CA336">
            <v>531.75</v>
          </cell>
          <cell r="CB336">
            <v>541.74</v>
          </cell>
          <cell r="CC336">
            <v>491.76</v>
          </cell>
        </row>
        <row r="337">
          <cell r="AD337">
            <v>171</v>
          </cell>
          <cell r="AE337">
            <v>224.04</v>
          </cell>
          <cell r="AF337">
            <v>231.23</v>
          </cell>
          <cell r="AG337">
            <v>238.41</v>
          </cell>
          <cell r="AH337">
            <v>245.59</v>
          </cell>
          <cell r="AI337">
            <v>252.77</v>
          </cell>
          <cell r="AJ337">
            <v>259.95</v>
          </cell>
          <cell r="AK337">
            <v>267.14</v>
          </cell>
          <cell r="AL337">
            <v>274.32</v>
          </cell>
          <cell r="AM337">
            <v>281.5</v>
          </cell>
          <cell r="AN337">
            <v>288.68</v>
          </cell>
          <cell r="AO337">
            <v>295.87</v>
          </cell>
          <cell r="AP337">
            <v>303.05</v>
          </cell>
          <cell r="AQ337">
            <v>310.23</v>
          </cell>
          <cell r="AR337">
            <v>317.41</v>
          </cell>
          <cell r="AS337">
            <v>324.59</v>
          </cell>
          <cell r="AT337">
            <v>331.78</v>
          </cell>
          <cell r="AU337">
            <v>338.96</v>
          </cell>
          <cell r="AV337">
            <v>346.14</v>
          </cell>
          <cell r="AW337">
            <v>353.32</v>
          </cell>
          <cell r="AX337">
            <v>360.5</v>
          </cell>
          <cell r="AY337">
            <v>367.69</v>
          </cell>
          <cell r="AZ337">
            <v>374.87</v>
          </cell>
          <cell r="BA337">
            <v>382.05</v>
          </cell>
          <cell r="BB337">
            <v>389.23</v>
          </cell>
          <cell r="BC337">
            <v>353.32</v>
          </cell>
          <cell r="BD337">
            <v>171</v>
          </cell>
          <cell r="BE337">
            <v>313.66</v>
          </cell>
          <cell r="BF337">
            <v>323.72</v>
          </cell>
          <cell r="BG337">
            <v>333.77</v>
          </cell>
          <cell r="BH337">
            <v>343.83</v>
          </cell>
          <cell r="BI337">
            <v>353.88</v>
          </cell>
          <cell r="BJ337">
            <v>363.94</v>
          </cell>
          <cell r="BK337">
            <v>373.99</v>
          </cell>
          <cell r="BL337">
            <v>384.05</v>
          </cell>
          <cell r="BM337">
            <v>394.1</v>
          </cell>
          <cell r="BN337">
            <v>404.16</v>
          </cell>
          <cell r="BO337">
            <v>414.21</v>
          </cell>
          <cell r="BP337">
            <v>424.27</v>
          </cell>
          <cell r="BQ337">
            <v>434.32</v>
          </cell>
          <cell r="BR337">
            <v>444.38</v>
          </cell>
          <cell r="BS337">
            <v>454.43</v>
          </cell>
          <cell r="BT337">
            <v>464.48</v>
          </cell>
          <cell r="BU337">
            <v>474.54</v>
          </cell>
          <cell r="BV337">
            <v>484.59</v>
          </cell>
          <cell r="BW337">
            <v>494.65</v>
          </cell>
          <cell r="BX337">
            <v>504.7</v>
          </cell>
          <cell r="BY337">
            <v>514.76</v>
          </cell>
          <cell r="BZ337">
            <v>524.81</v>
          </cell>
          <cell r="CA337">
            <v>534.87</v>
          </cell>
          <cell r="CB337">
            <v>544.92</v>
          </cell>
          <cell r="CC337">
            <v>494.65</v>
          </cell>
        </row>
        <row r="338">
          <cell r="AD338">
            <v>172</v>
          </cell>
          <cell r="AE338">
            <v>225.35</v>
          </cell>
          <cell r="AF338">
            <v>232.57</v>
          </cell>
          <cell r="AG338">
            <v>239.8</v>
          </cell>
          <cell r="AH338">
            <v>247.02</v>
          </cell>
          <cell r="AI338">
            <v>254.25</v>
          </cell>
          <cell r="AJ338">
            <v>261.47</v>
          </cell>
          <cell r="AK338">
            <v>268.69</v>
          </cell>
          <cell r="AL338">
            <v>275.92</v>
          </cell>
          <cell r="AM338">
            <v>283.14</v>
          </cell>
          <cell r="AN338">
            <v>290.37</v>
          </cell>
          <cell r="AO338">
            <v>297.59</v>
          </cell>
          <cell r="AP338">
            <v>304.82</v>
          </cell>
          <cell r="AQ338">
            <v>312.04</v>
          </cell>
          <cell r="AR338">
            <v>319.26</v>
          </cell>
          <cell r="AS338">
            <v>326.49</v>
          </cell>
          <cell r="AT338">
            <v>333.71</v>
          </cell>
          <cell r="AU338">
            <v>340.94</v>
          </cell>
          <cell r="AV338">
            <v>348.16</v>
          </cell>
          <cell r="AW338">
            <v>355.38</v>
          </cell>
          <cell r="AX338">
            <v>362.61</v>
          </cell>
          <cell r="AY338">
            <v>369.83</v>
          </cell>
          <cell r="AZ338">
            <v>377.06</v>
          </cell>
          <cell r="BA338">
            <v>384.28</v>
          </cell>
          <cell r="BB338">
            <v>391.5</v>
          </cell>
          <cell r="BC338">
            <v>355.38</v>
          </cell>
          <cell r="BD338">
            <v>172</v>
          </cell>
          <cell r="BE338">
            <v>315.49</v>
          </cell>
          <cell r="BF338">
            <v>325.6</v>
          </cell>
          <cell r="BG338">
            <v>335.72</v>
          </cell>
          <cell r="BH338">
            <v>345.83</v>
          </cell>
          <cell r="BI338">
            <v>355.95</v>
          </cell>
          <cell r="BJ338">
            <v>366.06</v>
          </cell>
          <cell r="BK338">
            <v>376.17</v>
          </cell>
          <cell r="BL338">
            <v>386.29</v>
          </cell>
          <cell r="BM338">
            <v>396.4</v>
          </cell>
          <cell r="BN338">
            <v>406.51</v>
          </cell>
          <cell r="BO338">
            <v>416.63</v>
          </cell>
          <cell r="BP338">
            <v>426.74</v>
          </cell>
          <cell r="BQ338">
            <v>436.85</v>
          </cell>
          <cell r="BR338">
            <v>446.97</v>
          </cell>
          <cell r="BS338">
            <v>457.08</v>
          </cell>
          <cell r="BT338">
            <v>467.2</v>
          </cell>
          <cell r="BU338">
            <v>477.31</v>
          </cell>
          <cell r="BV338">
            <v>487.42</v>
          </cell>
          <cell r="BW338">
            <v>497.54</v>
          </cell>
          <cell r="BX338">
            <v>507.65</v>
          </cell>
          <cell r="BY338">
            <v>517.76</v>
          </cell>
          <cell r="BZ338">
            <v>527.88</v>
          </cell>
          <cell r="CA338">
            <v>537.99</v>
          </cell>
          <cell r="CB338">
            <v>548.1</v>
          </cell>
          <cell r="CC338">
            <v>497.54</v>
          </cell>
        </row>
        <row r="339">
          <cell r="AD339">
            <v>173</v>
          </cell>
          <cell r="AE339">
            <v>226.66</v>
          </cell>
          <cell r="AF339">
            <v>233.92</v>
          </cell>
          <cell r="AG339">
            <v>241.19</v>
          </cell>
          <cell r="AH339">
            <v>248.46</v>
          </cell>
          <cell r="AI339">
            <v>255.72</v>
          </cell>
          <cell r="AJ339">
            <v>262.99</v>
          </cell>
          <cell r="AK339">
            <v>270.25</v>
          </cell>
          <cell r="AL339">
            <v>277.52</v>
          </cell>
          <cell r="AM339">
            <v>284.79</v>
          </cell>
          <cell r="AN339">
            <v>292.05</v>
          </cell>
          <cell r="AO339">
            <v>299.32</v>
          </cell>
          <cell r="AP339">
            <v>306.58</v>
          </cell>
          <cell r="AQ339">
            <v>313.85</v>
          </cell>
          <cell r="AR339">
            <v>321.12</v>
          </cell>
          <cell r="AS339">
            <v>328.38</v>
          </cell>
          <cell r="AT339">
            <v>335.65</v>
          </cell>
          <cell r="AU339">
            <v>342.91</v>
          </cell>
          <cell r="AV339">
            <v>350.18</v>
          </cell>
          <cell r="AW339">
            <v>357.45</v>
          </cell>
          <cell r="AX339">
            <v>364.71</v>
          </cell>
          <cell r="AY339">
            <v>371.98</v>
          </cell>
          <cell r="AZ339">
            <v>379.24</v>
          </cell>
          <cell r="BA339">
            <v>386.51</v>
          </cell>
          <cell r="BB339">
            <v>393.78</v>
          </cell>
          <cell r="BC339">
            <v>357.45</v>
          </cell>
          <cell r="BD339">
            <v>173</v>
          </cell>
          <cell r="BE339">
            <v>317.32</v>
          </cell>
          <cell r="BF339">
            <v>327.49</v>
          </cell>
          <cell r="BG339">
            <v>337.66</v>
          </cell>
          <cell r="BH339">
            <v>347.84</v>
          </cell>
          <cell r="BI339">
            <v>358.01</v>
          </cell>
          <cell r="BJ339">
            <v>368.18</v>
          </cell>
          <cell r="BK339">
            <v>378.35</v>
          </cell>
          <cell r="BL339">
            <v>388.53</v>
          </cell>
          <cell r="BM339">
            <v>398.7</v>
          </cell>
          <cell r="BN339">
            <v>408.87</v>
          </cell>
          <cell r="BO339">
            <v>419.04</v>
          </cell>
          <cell r="BP339">
            <v>429.22</v>
          </cell>
          <cell r="BQ339">
            <v>439.39</v>
          </cell>
          <cell r="BR339">
            <v>449.56</v>
          </cell>
          <cell r="BS339">
            <v>459.73</v>
          </cell>
          <cell r="BT339">
            <v>469.91</v>
          </cell>
          <cell r="BU339">
            <v>480.08</v>
          </cell>
          <cell r="BV339">
            <v>490.25</v>
          </cell>
          <cell r="BW339">
            <v>500.42</v>
          </cell>
          <cell r="BX339">
            <v>510.6</v>
          </cell>
          <cell r="BY339">
            <v>520.77</v>
          </cell>
          <cell r="BZ339">
            <v>530.94</v>
          </cell>
          <cell r="CA339">
            <v>541.11</v>
          </cell>
          <cell r="CB339">
            <v>551.29</v>
          </cell>
          <cell r="CC339">
            <v>500.42</v>
          </cell>
        </row>
        <row r="340">
          <cell r="AD340">
            <v>174</v>
          </cell>
          <cell r="AE340">
            <v>227.96</v>
          </cell>
          <cell r="AF340">
            <v>235.27</v>
          </cell>
          <cell r="AG340">
            <v>242.58</v>
          </cell>
          <cell r="AH340">
            <v>249.89</v>
          </cell>
          <cell r="AI340">
            <v>257.2</v>
          </cell>
          <cell r="AJ340">
            <v>264.5</v>
          </cell>
          <cell r="AK340">
            <v>271.81</v>
          </cell>
          <cell r="AL340">
            <v>279.12</v>
          </cell>
          <cell r="AM340">
            <v>286.43</v>
          </cell>
          <cell r="AN340">
            <v>293.74</v>
          </cell>
          <cell r="AO340">
            <v>301.04</v>
          </cell>
          <cell r="AP340">
            <v>308.35</v>
          </cell>
          <cell r="AQ340">
            <v>315.66</v>
          </cell>
          <cell r="AR340">
            <v>322.97</v>
          </cell>
          <cell r="AS340">
            <v>330.28</v>
          </cell>
          <cell r="AT340">
            <v>337.58</v>
          </cell>
          <cell r="AU340">
            <v>344.89</v>
          </cell>
          <cell r="AV340">
            <v>352.2</v>
          </cell>
          <cell r="AW340">
            <v>359.51</v>
          </cell>
          <cell r="AX340">
            <v>366.82</v>
          </cell>
          <cell r="AY340">
            <v>374.12</v>
          </cell>
          <cell r="AZ340">
            <v>381.43</v>
          </cell>
          <cell r="BA340">
            <v>388.74</v>
          </cell>
          <cell r="BB340">
            <v>396.05</v>
          </cell>
          <cell r="BC340">
            <v>359.51</v>
          </cell>
          <cell r="BD340">
            <v>174</v>
          </cell>
          <cell r="BE340">
            <v>319.15</v>
          </cell>
          <cell r="BF340">
            <v>329.38</v>
          </cell>
          <cell r="BG340">
            <v>339.61</v>
          </cell>
          <cell r="BH340">
            <v>349.84</v>
          </cell>
          <cell r="BI340">
            <v>360.07</v>
          </cell>
          <cell r="BJ340">
            <v>370.31</v>
          </cell>
          <cell r="BK340">
            <v>380.54</v>
          </cell>
          <cell r="BL340">
            <v>390.77</v>
          </cell>
          <cell r="BM340">
            <v>401</v>
          </cell>
          <cell r="BN340">
            <v>411.23</v>
          </cell>
          <cell r="BO340">
            <v>421.46</v>
          </cell>
          <cell r="BP340">
            <v>431.69</v>
          </cell>
          <cell r="BQ340">
            <v>441.92</v>
          </cell>
          <cell r="BR340">
            <v>452.16</v>
          </cell>
          <cell r="BS340">
            <v>462.39</v>
          </cell>
          <cell r="BT340">
            <v>472.62</v>
          </cell>
          <cell r="BU340">
            <v>482.85</v>
          </cell>
          <cell r="BV340">
            <v>493.08</v>
          </cell>
          <cell r="BW340">
            <v>503.31</v>
          </cell>
          <cell r="BX340">
            <v>513.54</v>
          </cell>
          <cell r="BY340">
            <v>523.77</v>
          </cell>
          <cell r="BZ340">
            <v>534</v>
          </cell>
          <cell r="CA340">
            <v>544.24</v>
          </cell>
          <cell r="CB340">
            <v>554.47</v>
          </cell>
          <cell r="CC340">
            <v>503.31</v>
          </cell>
        </row>
        <row r="341">
          <cell r="AD341">
            <v>175</v>
          </cell>
          <cell r="AE341">
            <v>229.27</v>
          </cell>
          <cell r="AF341">
            <v>236.62</v>
          </cell>
          <cell r="AG341">
            <v>243.97</v>
          </cell>
          <cell r="AH341">
            <v>251.32</v>
          </cell>
          <cell r="AI341">
            <v>258.67</v>
          </cell>
          <cell r="AJ341">
            <v>266.02</v>
          </cell>
          <cell r="AK341">
            <v>273.37</v>
          </cell>
          <cell r="AL341">
            <v>280.72</v>
          </cell>
          <cell r="AM341">
            <v>288.07</v>
          </cell>
          <cell r="AN341">
            <v>295.42</v>
          </cell>
          <cell r="AO341">
            <v>302.77</v>
          </cell>
          <cell r="AP341">
            <v>310.12</v>
          </cell>
          <cell r="AQ341">
            <v>317.47</v>
          </cell>
          <cell r="AR341">
            <v>324.82</v>
          </cell>
          <cell r="AS341">
            <v>332.17</v>
          </cell>
          <cell r="AT341">
            <v>339.52</v>
          </cell>
          <cell r="AU341">
            <v>346.87</v>
          </cell>
          <cell r="AV341">
            <v>354.22</v>
          </cell>
          <cell r="AW341">
            <v>361.57</v>
          </cell>
          <cell r="AX341">
            <v>368.92</v>
          </cell>
          <cell r="AY341">
            <v>376.27</v>
          </cell>
          <cell r="AZ341">
            <v>383.62</v>
          </cell>
          <cell r="BA341">
            <v>390.97</v>
          </cell>
          <cell r="BB341">
            <v>398.32</v>
          </cell>
          <cell r="BC341">
            <v>361.57</v>
          </cell>
          <cell r="BD341">
            <v>175</v>
          </cell>
          <cell r="BE341">
            <v>320.98</v>
          </cell>
          <cell r="BF341">
            <v>331.27</v>
          </cell>
          <cell r="BG341">
            <v>341.56</v>
          </cell>
          <cell r="BH341">
            <v>351.85</v>
          </cell>
          <cell r="BI341">
            <v>362.14</v>
          </cell>
          <cell r="BJ341">
            <v>372.43</v>
          </cell>
          <cell r="BK341">
            <v>382.72</v>
          </cell>
          <cell r="BL341">
            <v>393.01</v>
          </cell>
          <cell r="BM341">
            <v>403.3</v>
          </cell>
          <cell r="BN341">
            <v>413.59</v>
          </cell>
          <cell r="BO341">
            <v>423.88</v>
          </cell>
          <cell r="BP341">
            <v>434.17</v>
          </cell>
          <cell r="BQ341">
            <v>444.46</v>
          </cell>
          <cell r="BR341">
            <v>454.75</v>
          </cell>
          <cell r="BS341">
            <v>465.04</v>
          </cell>
          <cell r="BT341">
            <v>475.33</v>
          </cell>
          <cell r="BU341">
            <v>485.62</v>
          </cell>
          <cell r="BV341">
            <v>495.91</v>
          </cell>
          <cell r="BW341">
            <v>506.2</v>
          </cell>
          <cell r="BX341">
            <v>516.49</v>
          </cell>
          <cell r="BY341">
            <v>526.78</v>
          </cell>
          <cell r="BZ341">
            <v>537.07</v>
          </cell>
          <cell r="CA341">
            <v>547.36</v>
          </cell>
          <cell r="CB341">
            <v>557.65</v>
          </cell>
          <cell r="CC341">
            <v>506.2</v>
          </cell>
        </row>
        <row r="342">
          <cell r="AD342">
            <v>176</v>
          </cell>
          <cell r="AE342">
            <v>230.58</v>
          </cell>
          <cell r="AF342">
            <v>237.97</v>
          </cell>
          <cell r="AG342">
            <v>245.36</v>
          </cell>
          <cell r="AH342">
            <v>252.75</v>
          </cell>
          <cell r="AI342">
            <v>260.14</v>
          </cell>
          <cell r="AJ342">
            <v>267.54</v>
          </cell>
          <cell r="AK342">
            <v>274.93</v>
          </cell>
          <cell r="AL342">
            <v>282.32</v>
          </cell>
          <cell r="AM342">
            <v>289.71</v>
          </cell>
          <cell r="AN342">
            <v>297.1</v>
          </cell>
          <cell r="AO342">
            <v>304.5</v>
          </cell>
          <cell r="AP342">
            <v>311.89</v>
          </cell>
          <cell r="AQ342">
            <v>319.28</v>
          </cell>
          <cell r="AR342">
            <v>326.67</v>
          </cell>
          <cell r="AS342">
            <v>334.06</v>
          </cell>
          <cell r="AT342">
            <v>341.46</v>
          </cell>
          <cell r="AU342">
            <v>348.85</v>
          </cell>
          <cell r="AV342">
            <v>356.24</v>
          </cell>
          <cell r="AW342">
            <v>363.63</v>
          </cell>
          <cell r="AX342">
            <v>371.02</v>
          </cell>
          <cell r="AY342">
            <v>378.42</v>
          </cell>
          <cell r="AZ342">
            <v>385.81</v>
          </cell>
          <cell r="BA342">
            <v>393.2</v>
          </cell>
          <cell r="BB342">
            <v>400.59</v>
          </cell>
          <cell r="BC342">
            <v>363.63</v>
          </cell>
          <cell r="BD342">
            <v>176</v>
          </cell>
          <cell r="BE342">
            <v>322.81</v>
          </cell>
          <cell r="BF342">
            <v>333.16</v>
          </cell>
          <cell r="BG342">
            <v>343.5</v>
          </cell>
          <cell r="BH342">
            <v>353.85</v>
          </cell>
          <cell r="BI342">
            <v>364.2</v>
          </cell>
          <cell r="BJ342">
            <v>374.55</v>
          </cell>
          <cell r="BK342">
            <v>384.9</v>
          </cell>
          <cell r="BL342">
            <v>395.25</v>
          </cell>
          <cell r="BM342">
            <v>405.6</v>
          </cell>
          <cell r="BN342">
            <v>415.95</v>
          </cell>
          <cell r="BO342">
            <v>426.3</v>
          </cell>
          <cell r="BP342">
            <v>436.64</v>
          </cell>
          <cell r="BQ342">
            <v>446.99</v>
          </cell>
          <cell r="BR342">
            <v>457.34</v>
          </cell>
          <cell r="BS342">
            <v>467.69</v>
          </cell>
          <cell r="BT342">
            <v>478.04</v>
          </cell>
          <cell r="BU342">
            <v>488.39</v>
          </cell>
          <cell r="BV342">
            <v>498.74</v>
          </cell>
          <cell r="BW342">
            <v>509.09</v>
          </cell>
          <cell r="BX342">
            <v>519.43</v>
          </cell>
          <cell r="BY342">
            <v>529.78</v>
          </cell>
          <cell r="BZ342">
            <v>540.13</v>
          </cell>
          <cell r="CA342">
            <v>550.48</v>
          </cell>
          <cell r="CB342">
            <v>560.83</v>
          </cell>
          <cell r="CC342">
            <v>509.09</v>
          </cell>
        </row>
        <row r="343">
          <cell r="AD343">
            <v>177</v>
          </cell>
          <cell r="AE343">
            <v>231.88</v>
          </cell>
          <cell r="AF343">
            <v>239.32</v>
          </cell>
          <cell r="AG343">
            <v>246.75</v>
          </cell>
          <cell r="AH343">
            <v>254.18</v>
          </cell>
          <cell r="AI343">
            <v>261.62</v>
          </cell>
          <cell r="AJ343">
            <v>269.05</v>
          </cell>
          <cell r="AK343">
            <v>276.49</v>
          </cell>
          <cell r="AL343">
            <v>283.92</v>
          </cell>
          <cell r="AM343">
            <v>291.36</v>
          </cell>
          <cell r="AN343">
            <v>298.79</v>
          </cell>
          <cell r="AO343">
            <v>306.22</v>
          </cell>
          <cell r="AP343">
            <v>313.66</v>
          </cell>
          <cell r="AQ343">
            <v>321.09</v>
          </cell>
          <cell r="AR343">
            <v>328.53</v>
          </cell>
          <cell r="AS343">
            <v>335.96</v>
          </cell>
          <cell r="AT343">
            <v>343.39</v>
          </cell>
          <cell r="AU343">
            <v>350.83</v>
          </cell>
          <cell r="AV343">
            <v>358.26</v>
          </cell>
          <cell r="AW343">
            <v>365.7</v>
          </cell>
          <cell r="AX343">
            <v>373.13</v>
          </cell>
          <cell r="AY343">
            <v>380.56</v>
          </cell>
          <cell r="AZ343">
            <v>388</v>
          </cell>
          <cell r="BA343">
            <v>395.43</v>
          </cell>
          <cell r="BB343">
            <v>402.87</v>
          </cell>
          <cell r="BC343">
            <v>365.69</v>
          </cell>
          <cell r="BD343">
            <v>177</v>
          </cell>
          <cell r="BE343">
            <v>324.64</v>
          </cell>
          <cell r="BF343">
            <v>335.04</v>
          </cell>
          <cell r="BG343">
            <v>345.45</v>
          </cell>
          <cell r="BH343">
            <v>355.86</v>
          </cell>
          <cell r="BI343">
            <v>366.27</v>
          </cell>
          <cell r="BJ343">
            <v>376.67</v>
          </cell>
          <cell r="BK343">
            <v>387.08</v>
          </cell>
          <cell r="BL343">
            <v>397.49</v>
          </cell>
          <cell r="BM343">
            <v>407.9</v>
          </cell>
          <cell r="BN343">
            <v>418.3</v>
          </cell>
          <cell r="BO343">
            <v>428.71</v>
          </cell>
          <cell r="BP343">
            <v>439.12</v>
          </cell>
          <cell r="BQ343">
            <v>449.53</v>
          </cell>
          <cell r="BR343">
            <v>459.94</v>
          </cell>
          <cell r="BS343">
            <v>470.34</v>
          </cell>
          <cell r="BT343">
            <v>480.75</v>
          </cell>
          <cell r="BU343">
            <v>491.16</v>
          </cell>
          <cell r="BV343">
            <v>501.57</v>
          </cell>
          <cell r="BW343">
            <v>511.97</v>
          </cell>
          <cell r="BX343">
            <v>522.38</v>
          </cell>
          <cell r="BY343">
            <v>532.79</v>
          </cell>
          <cell r="BZ343">
            <v>543.2</v>
          </cell>
          <cell r="CA343">
            <v>553.6</v>
          </cell>
          <cell r="CB343">
            <v>564.01</v>
          </cell>
          <cell r="CC343">
            <v>511.97</v>
          </cell>
        </row>
        <row r="344">
          <cell r="AD344">
            <v>178</v>
          </cell>
          <cell r="AE344">
            <v>233.19</v>
          </cell>
          <cell r="AF344">
            <v>240.67</v>
          </cell>
          <cell r="AG344">
            <v>248.14</v>
          </cell>
          <cell r="AH344">
            <v>255.62</v>
          </cell>
          <cell r="AI344">
            <v>263.09</v>
          </cell>
          <cell r="AJ344">
            <v>270.57</v>
          </cell>
          <cell r="AK344">
            <v>278.05</v>
          </cell>
          <cell r="AL344">
            <v>285.52</v>
          </cell>
          <cell r="AM344">
            <v>293</v>
          </cell>
          <cell r="AN344">
            <v>300.47</v>
          </cell>
          <cell r="AO344">
            <v>307.95</v>
          </cell>
          <cell r="AP344">
            <v>315.43</v>
          </cell>
          <cell r="AQ344">
            <v>322.9</v>
          </cell>
          <cell r="AR344">
            <v>330.38</v>
          </cell>
          <cell r="AS344">
            <v>337.85</v>
          </cell>
          <cell r="AT344">
            <v>345.33</v>
          </cell>
          <cell r="AU344">
            <v>352.81</v>
          </cell>
          <cell r="AV344">
            <v>360.28</v>
          </cell>
          <cell r="AW344">
            <v>367.76</v>
          </cell>
          <cell r="AX344">
            <v>375.23</v>
          </cell>
          <cell r="AY344">
            <v>382.71</v>
          </cell>
          <cell r="AZ344">
            <v>390.19</v>
          </cell>
          <cell r="BA344">
            <v>397.66</v>
          </cell>
          <cell r="BB344">
            <v>405.14</v>
          </cell>
          <cell r="BC344">
            <v>367.76</v>
          </cell>
          <cell r="BD344">
            <v>178</v>
          </cell>
          <cell r="BE344">
            <v>326.46</v>
          </cell>
          <cell r="BF344">
            <v>336.93</v>
          </cell>
          <cell r="BG344">
            <v>347.4</v>
          </cell>
          <cell r="BH344">
            <v>357.86</v>
          </cell>
          <cell r="BI344">
            <v>368.33</v>
          </cell>
          <cell r="BJ344">
            <v>378.8</v>
          </cell>
          <cell r="BK344">
            <v>389.26</v>
          </cell>
          <cell r="BL344">
            <v>399.73</v>
          </cell>
          <cell r="BM344">
            <v>410.2</v>
          </cell>
          <cell r="BN344">
            <v>420.66</v>
          </cell>
          <cell r="BO344">
            <v>431.13</v>
          </cell>
          <cell r="BP344">
            <v>441.6</v>
          </cell>
          <cell r="BQ344">
            <v>452.06</v>
          </cell>
          <cell r="BR344">
            <v>462.53</v>
          </cell>
          <cell r="BS344">
            <v>473</v>
          </cell>
          <cell r="BT344">
            <v>483.46</v>
          </cell>
          <cell r="BU344">
            <v>493.93</v>
          </cell>
          <cell r="BV344">
            <v>504.39</v>
          </cell>
          <cell r="BW344">
            <v>514.86</v>
          </cell>
          <cell r="BX344">
            <v>525.33</v>
          </cell>
          <cell r="BY344">
            <v>535.79</v>
          </cell>
          <cell r="BZ344">
            <v>546.26</v>
          </cell>
          <cell r="CA344">
            <v>556.73</v>
          </cell>
          <cell r="CB344">
            <v>567.19</v>
          </cell>
          <cell r="CC344">
            <v>514.86</v>
          </cell>
        </row>
        <row r="345">
          <cell r="AD345">
            <v>179</v>
          </cell>
          <cell r="AE345">
            <v>234.5</v>
          </cell>
          <cell r="AF345">
            <v>242.01</v>
          </cell>
          <cell r="AG345">
            <v>249.53</v>
          </cell>
          <cell r="AH345">
            <v>257.05</v>
          </cell>
          <cell r="AI345">
            <v>264.57</v>
          </cell>
          <cell r="AJ345">
            <v>272.09</v>
          </cell>
          <cell r="AK345">
            <v>279.6</v>
          </cell>
          <cell r="AL345">
            <v>287.12</v>
          </cell>
          <cell r="AM345">
            <v>294.64</v>
          </cell>
          <cell r="AN345">
            <v>302.16</v>
          </cell>
          <cell r="AO345">
            <v>309.68</v>
          </cell>
          <cell r="AP345">
            <v>317.19</v>
          </cell>
          <cell r="AQ345">
            <v>324.71</v>
          </cell>
          <cell r="AR345">
            <v>332.23</v>
          </cell>
          <cell r="AS345">
            <v>339.75</v>
          </cell>
          <cell r="AT345">
            <v>347.27</v>
          </cell>
          <cell r="AU345">
            <v>354.78</v>
          </cell>
          <cell r="AV345">
            <v>362.3</v>
          </cell>
          <cell r="AW345">
            <v>369.82</v>
          </cell>
          <cell r="AX345">
            <v>377.34</v>
          </cell>
          <cell r="AY345">
            <v>384.86</v>
          </cell>
          <cell r="AZ345">
            <v>392.37</v>
          </cell>
          <cell r="BA345">
            <v>399.89</v>
          </cell>
          <cell r="BB345">
            <v>407.41</v>
          </cell>
          <cell r="BC345">
            <v>369.82</v>
          </cell>
          <cell r="BD345">
            <v>179</v>
          </cell>
          <cell r="BE345">
            <v>328.29</v>
          </cell>
          <cell r="BF345">
            <v>338.82</v>
          </cell>
          <cell r="BG345">
            <v>349.34</v>
          </cell>
          <cell r="BH345">
            <v>359.87</v>
          </cell>
          <cell r="BI345">
            <v>370.39</v>
          </cell>
          <cell r="BJ345">
            <v>380.92</v>
          </cell>
          <cell r="BK345">
            <v>391.45</v>
          </cell>
          <cell r="BL345">
            <v>401.97</v>
          </cell>
          <cell r="BM345">
            <v>412.5</v>
          </cell>
          <cell r="BN345">
            <v>423.02</v>
          </cell>
          <cell r="BO345">
            <v>433.55</v>
          </cell>
          <cell r="BP345">
            <v>444.07</v>
          </cell>
          <cell r="BQ345">
            <v>454.6</v>
          </cell>
          <cell r="BR345">
            <v>465.12</v>
          </cell>
          <cell r="BS345">
            <v>475.65</v>
          </cell>
          <cell r="BT345">
            <v>486.17</v>
          </cell>
          <cell r="BU345">
            <v>496.7</v>
          </cell>
          <cell r="BV345">
            <v>507.22</v>
          </cell>
          <cell r="BW345">
            <v>517.75</v>
          </cell>
          <cell r="BX345">
            <v>528.27</v>
          </cell>
          <cell r="BY345">
            <v>538.8</v>
          </cell>
          <cell r="BZ345">
            <v>549.32</v>
          </cell>
          <cell r="CA345">
            <v>559.85</v>
          </cell>
          <cell r="CB345">
            <v>570.37</v>
          </cell>
          <cell r="CC345">
            <v>517.75</v>
          </cell>
        </row>
        <row r="346">
          <cell r="AD346">
            <v>180</v>
          </cell>
          <cell r="AE346">
            <v>235.8</v>
          </cell>
          <cell r="AF346">
            <v>243.36</v>
          </cell>
          <cell r="AG346">
            <v>250.92</v>
          </cell>
          <cell r="AH346">
            <v>258.48</v>
          </cell>
          <cell r="AI346">
            <v>266.04</v>
          </cell>
          <cell r="AJ346">
            <v>273.6</v>
          </cell>
          <cell r="AK346">
            <v>281.16</v>
          </cell>
          <cell r="AL346">
            <v>288.72</v>
          </cell>
          <cell r="AM346">
            <v>296.28</v>
          </cell>
          <cell r="AN346">
            <v>303.84</v>
          </cell>
          <cell r="AO346">
            <v>311.4</v>
          </cell>
          <cell r="AP346">
            <v>318.96</v>
          </cell>
          <cell r="AQ346">
            <v>326.52</v>
          </cell>
          <cell r="AR346">
            <v>334.08</v>
          </cell>
          <cell r="AS346">
            <v>341.64</v>
          </cell>
          <cell r="AT346">
            <v>349.2</v>
          </cell>
          <cell r="AU346">
            <v>356.76</v>
          </cell>
          <cell r="AV346">
            <v>364.32</v>
          </cell>
          <cell r="AW346">
            <v>371.88</v>
          </cell>
          <cell r="AX346">
            <v>379.44</v>
          </cell>
          <cell r="AY346">
            <v>387</v>
          </cell>
          <cell r="AZ346">
            <v>394.56</v>
          </cell>
          <cell r="BA346">
            <v>402.12</v>
          </cell>
          <cell r="BB346">
            <v>409.68</v>
          </cell>
          <cell r="BC346">
            <v>371.88</v>
          </cell>
          <cell r="BD346">
            <v>180</v>
          </cell>
          <cell r="BE346">
            <v>330.12</v>
          </cell>
          <cell r="BF346">
            <v>340.71</v>
          </cell>
          <cell r="BG346">
            <v>351.29</v>
          </cell>
          <cell r="BH346">
            <v>361.87</v>
          </cell>
          <cell r="BI346">
            <v>372.46</v>
          </cell>
          <cell r="BJ346">
            <v>383.04</v>
          </cell>
          <cell r="BK346">
            <v>393.63</v>
          </cell>
          <cell r="BL346">
            <v>404.21</v>
          </cell>
          <cell r="BM346">
            <v>414.8</v>
          </cell>
          <cell r="BN346">
            <v>425.38</v>
          </cell>
          <cell r="BO346">
            <v>435.96</v>
          </cell>
          <cell r="BP346">
            <v>446.55</v>
          </cell>
          <cell r="BQ346">
            <v>457.13</v>
          </cell>
          <cell r="BR346">
            <v>467.72</v>
          </cell>
          <cell r="BS346">
            <v>478.3</v>
          </cell>
          <cell r="BT346">
            <v>488.88</v>
          </cell>
          <cell r="BU346">
            <v>499.47</v>
          </cell>
          <cell r="BV346">
            <v>510.05</v>
          </cell>
          <cell r="BW346">
            <v>520.64</v>
          </cell>
          <cell r="BX346">
            <v>531.22</v>
          </cell>
          <cell r="BY346">
            <v>541.8</v>
          </cell>
          <cell r="BZ346">
            <v>552.39</v>
          </cell>
          <cell r="CA346">
            <v>562.97</v>
          </cell>
          <cell r="CB346">
            <v>573.56</v>
          </cell>
          <cell r="CC346">
            <v>520.63</v>
          </cell>
        </row>
        <row r="347">
          <cell r="AD347">
            <v>181</v>
          </cell>
          <cell r="AE347">
            <v>237.11</v>
          </cell>
          <cell r="AF347">
            <v>244.71</v>
          </cell>
          <cell r="AG347">
            <v>252.31</v>
          </cell>
          <cell r="AH347">
            <v>259.91</v>
          </cell>
          <cell r="AI347">
            <v>267.52</v>
          </cell>
          <cell r="AJ347">
            <v>275.12</v>
          </cell>
          <cell r="AK347">
            <v>282.72</v>
          </cell>
          <cell r="AL347">
            <v>290.32</v>
          </cell>
          <cell r="AM347">
            <v>297.92</v>
          </cell>
          <cell r="AN347">
            <v>305.53</v>
          </cell>
          <cell r="AO347">
            <v>313.13</v>
          </cell>
          <cell r="AP347">
            <v>320.73</v>
          </cell>
          <cell r="AQ347">
            <v>328.33</v>
          </cell>
          <cell r="AR347">
            <v>335.93</v>
          </cell>
          <cell r="AS347">
            <v>343.54</v>
          </cell>
          <cell r="AT347">
            <v>351.14</v>
          </cell>
          <cell r="AU347">
            <v>358.74</v>
          </cell>
          <cell r="AV347">
            <v>366.34</v>
          </cell>
          <cell r="AW347">
            <v>373.94</v>
          </cell>
          <cell r="AX347">
            <v>381.55</v>
          </cell>
          <cell r="AY347">
            <v>389.15</v>
          </cell>
          <cell r="AZ347">
            <v>396.75</v>
          </cell>
          <cell r="BA347">
            <v>404.35</v>
          </cell>
          <cell r="BB347">
            <v>411.95</v>
          </cell>
          <cell r="BC347">
            <v>373.94</v>
          </cell>
          <cell r="BD347">
            <v>181</v>
          </cell>
          <cell r="BE347">
            <v>331.95</v>
          </cell>
          <cell r="BF347">
            <v>342.59</v>
          </cell>
          <cell r="BG347">
            <v>353.24</v>
          </cell>
          <cell r="BH347">
            <v>363.88</v>
          </cell>
          <cell r="BI347">
            <v>374.52</v>
          </cell>
          <cell r="BJ347">
            <v>385.17</v>
          </cell>
          <cell r="BK347">
            <v>395.81</v>
          </cell>
          <cell r="BL347">
            <v>406.45</v>
          </cell>
          <cell r="BM347">
            <v>417.09</v>
          </cell>
          <cell r="BN347">
            <v>427.74</v>
          </cell>
          <cell r="BO347">
            <v>438.38</v>
          </cell>
          <cell r="BP347">
            <v>449.02</v>
          </cell>
          <cell r="BQ347">
            <v>459.67</v>
          </cell>
          <cell r="BR347">
            <v>470.31</v>
          </cell>
          <cell r="BS347">
            <v>480.95</v>
          </cell>
          <cell r="BT347">
            <v>491.59</v>
          </cell>
          <cell r="BU347">
            <v>502.24</v>
          </cell>
          <cell r="BV347">
            <v>512.88</v>
          </cell>
          <cell r="BW347">
            <v>523.52</v>
          </cell>
          <cell r="BX347">
            <v>534.17</v>
          </cell>
          <cell r="BY347">
            <v>544.81</v>
          </cell>
          <cell r="BZ347">
            <v>555.45</v>
          </cell>
          <cell r="CA347">
            <v>566.09</v>
          </cell>
          <cell r="CB347">
            <v>576.74</v>
          </cell>
          <cell r="CC347">
            <v>523.52</v>
          </cell>
        </row>
        <row r="348">
          <cell r="AD348">
            <v>182</v>
          </cell>
          <cell r="AE348">
            <v>238.41</v>
          </cell>
          <cell r="AF348">
            <v>246.06</v>
          </cell>
          <cell r="AG348">
            <v>253.7</v>
          </cell>
          <cell r="AH348">
            <v>261.35</v>
          </cell>
          <cell r="AI348">
            <v>268.99</v>
          </cell>
          <cell r="AJ348">
            <v>276.63</v>
          </cell>
          <cell r="AK348">
            <v>284.28</v>
          </cell>
          <cell r="AL348">
            <v>291.92</v>
          </cell>
          <cell r="AM348">
            <v>299.57</v>
          </cell>
          <cell r="AN348">
            <v>307.21</v>
          </cell>
          <cell r="AO348">
            <v>314.86</v>
          </cell>
          <cell r="AP348">
            <v>322.5</v>
          </cell>
          <cell r="AQ348">
            <v>330.14</v>
          </cell>
          <cell r="AR348">
            <v>337.79</v>
          </cell>
          <cell r="AS348">
            <v>345.43</v>
          </cell>
          <cell r="AT348">
            <v>353.08</v>
          </cell>
          <cell r="AU348">
            <v>360.72</v>
          </cell>
          <cell r="AV348">
            <v>368.36</v>
          </cell>
          <cell r="AW348">
            <v>376.01</v>
          </cell>
          <cell r="AX348">
            <v>383.65</v>
          </cell>
          <cell r="AY348">
            <v>391.3</v>
          </cell>
          <cell r="AZ348">
            <v>398.94</v>
          </cell>
          <cell r="BA348">
            <v>406.58</v>
          </cell>
          <cell r="BB348">
            <v>414.23</v>
          </cell>
          <cell r="BC348">
            <v>376.01</v>
          </cell>
          <cell r="BD348">
            <v>182</v>
          </cell>
          <cell r="BE348">
            <v>333.78</v>
          </cell>
          <cell r="BF348">
            <v>344248</v>
          </cell>
          <cell r="BG348">
            <v>355.18</v>
          </cell>
          <cell r="BH348">
            <v>365.89</v>
          </cell>
          <cell r="BI348">
            <v>376.59</v>
          </cell>
          <cell r="BJ348">
            <v>387.29</v>
          </cell>
          <cell r="BK348">
            <v>397.99</v>
          </cell>
          <cell r="BL348">
            <v>408.69</v>
          </cell>
          <cell r="BM348">
            <v>419.39</v>
          </cell>
          <cell r="BN348">
            <v>430.1</v>
          </cell>
          <cell r="BO348">
            <v>440.8</v>
          </cell>
          <cell r="BP348">
            <v>451.5</v>
          </cell>
          <cell r="BQ348">
            <v>462.2</v>
          </cell>
          <cell r="BR348">
            <v>472.9</v>
          </cell>
          <cell r="BS348">
            <v>483.6</v>
          </cell>
          <cell r="BT348">
            <v>494.31</v>
          </cell>
          <cell r="BU348">
            <v>505.01</v>
          </cell>
          <cell r="BV348">
            <v>515.71</v>
          </cell>
          <cell r="BW348">
            <v>526.41</v>
          </cell>
          <cell r="BX348">
            <v>537.11</v>
          </cell>
          <cell r="BY348">
            <v>547.81</v>
          </cell>
          <cell r="BZ348">
            <v>558.51</v>
          </cell>
          <cell r="CA348">
            <v>569.22</v>
          </cell>
          <cell r="CB348">
            <v>579.92</v>
          </cell>
          <cell r="CC348">
            <v>526.41</v>
          </cell>
        </row>
        <row r="349">
          <cell r="AD349">
            <v>183</v>
          </cell>
          <cell r="AE349">
            <v>239.72</v>
          </cell>
          <cell r="AF349">
            <v>247.41</v>
          </cell>
          <cell r="AG349">
            <v>255.09</v>
          </cell>
          <cell r="AH349">
            <v>262.78</v>
          </cell>
          <cell r="AI349">
            <v>270.47</v>
          </cell>
          <cell r="AJ349">
            <v>278.15</v>
          </cell>
          <cell r="AK349">
            <v>285.84</v>
          </cell>
          <cell r="AL349">
            <v>293.52</v>
          </cell>
          <cell r="AM349">
            <v>301.21</v>
          </cell>
          <cell r="AN349">
            <v>308.9</v>
          </cell>
          <cell r="AO349">
            <v>316.58</v>
          </cell>
          <cell r="AP349">
            <v>324.27</v>
          </cell>
          <cell r="AQ349">
            <v>331.95</v>
          </cell>
          <cell r="AR349">
            <v>339.64</v>
          </cell>
          <cell r="AS349">
            <v>347.33</v>
          </cell>
          <cell r="AT349">
            <v>355.01</v>
          </cell>
          <cell r="AU349">
            <v>362.7</v>
          </cell>
          <cell r="AV349">
            <v>370.38</v>
          </cell>
          <cell r="AW349">
            <v>378.07</v>
          </cell>
          <cell r="AX349">
            <v>385.76</v>
          </cell>
          <cell r="AY349">
            <v>393.44</v>
          </cell>
          <cell r="AZ349">
            <v>401.13</v>
          </cell>
          <cell r="BA349">
            <v>408.81</v>
          </cell>
          <cell r="BB349">
            <v>416.5</v>
          </cell>
          <cell r="BC349">
            <v>378.07</v>
          </cell>
          <cell r="BD349">
            <v>183</v>
          </cell>
          <cell r="BE349">
            <v>335.61</v>
          </cell>
          <cell r="BF349">
            <v>346.37</v>
          </cell>
          <cell r="BG349">
            <v>357.13</v>
          </cell>
          <cell r="BH349">
            <v>367.89</v>
          </cell>
          <cell r="BI349">
            <v>378.65</v>
          </cell>
          <cell r="BJ349">
            <v>389.41</v>
          </cell>
          <cell r="BK349">
            <v>400.17</v>
          </cell>
          <cell r="BL349">
            <v>410.93</v>
          </cell>
          <cell r="BM349">
            <v>421.69</v>
          </cell>
          <cell r="BN349">
            <v>432.45</v>
          </cell>
          <cell r="BO349">
            <v>443.21</v>
          </cell>
          <cell r="BP349">
            <v>453.97</v>
          </cell>
          <cell r="BQ349">
            <v>464.73</v>
          </cell>
          <cell r="BR349">
            <v>475.5</v>
          </cell>
          <cell r="BS349">
            <v>486.26</v>
          </cell>
          <cell r="BT349">
            <v>497.02</v>
          </cell>
          <cell r="BU349">
            <v>507.78</v>
          </cell>
          <cell r="BV349">
            <v>518.54</v>
          </cell>
          <cell r="BW349">
            <v>529.3</v>
          </cell>
          <cell r="BX349">
            <v>540.06</v>
          </cell>
          <cell r="BY349">
            <v>550.82</v>
          </cell>
          <cell r="BZ349">
            <v>561.58</v>
          </cell>
          <cell r="CA349">
            <v>572.34</v>
          </cell>
          <cell r="CB349">
            <v>583.1</v>
          </cell>
          <cell r="CC349">
            <v>529.3</v>
          </cell>
        </row>
        <row r="350">
          <cell r="AD350">
            <v>184</v>
          </cell>
          <cell r="AE350">
            <v>241.03</v>
          </cell>
          <cell r="AF350">
            <v>248.76</v>
          </cell>
          <cell r="AG350">
            <v>256.48</v>
          </cell>
          <cell r="AH350">
            <v>264.21</v>
          </cell>
          <cell r="AI350">
            <v>271.94</v>
          </cell>
          <cell r="AJ350">
            <v>279.67</v>
          </cell>
          <cell r="AK350">
            <v>287.4</v>
          </cell>
          <cell r="AL350">
            <v>295.12</v>
          </cell>
          <cell r="AM350">
            <v>302.85</v>
          </cell>
          <cell r="AN350">
            <v>310.58</v>
          </cell>
          <cell r="AO350">
            <v>318.31</v>
          </cell>
          <cell r="AP350">
            <v>326.04</v>
          </cell>
          <cell r="AQ350">
            <v>333.76</v>
          </cell>
          <cell r="AR350">
            <v>341.49</v>
          </cell>
          <cell r="AS350">
            <v>349.22</v>
          </cell>
          <cell r="AT350">
            <v>356.95</v>
          </cell>
          <cell r="AU350">
            <v>364.68</v>
          </cell>
          <cell r="AV350">
            <v>372.4</v>
          </cell>
          <cell r="AW350">
            <v>380.13</v>
          </cell>
          <cell r="AX350">
            <v>387.86</v>
          </cell>
          <cell r="AY350">
            <v>395.59</v>
          </cell>
          <cell r="AZ350">
            <v>403.32</v>
          </cell>
          <cell r="BA350">
            <v>411.04</v>
          </cell>
          <cell r="BB350">
            <v>418.77</v>
          </cell>
          <cell r="BC350">
            <v>380.13</v>
          </cell>
          <cell r="BD350">
            <v>184</v>
          </cell>
          <cell r="BE350">
            <v>337.44</v>
          </cell>
          <cell r="BF350">
            <v>348.26</v>
          </cell>
          <cell r="BG350">
            <v>359.08</v>
          </cell>
          <cell r="BH350">
            <v>369.9</v>
          </cell>
          <cell r="BI350">
            <v>380.72</v>
          </cell>
          <cell r="BJ350">
            <v>391.53</v>
          </cell>
          <cell r="BK350">
            <v>402.35</v>
          </cell>
          <cell r="BL350">
            <v>413.17</v>
          </cell>
          <cell r="BM350">
            <v>423.99</v>
          </cell>
          <cell r="BN350">
            <v>434.81</v>
          </cell>
          <cell r="BO350">
            <v>445.63</v>
          </cell>
          <cell r="BP350">
            <v>456.45</v>
          </cell>
          <cell r="BQ350">
            <v>467.27</v>
          </cell>
          <cell r="BR350">
            <v>478.09</v>
          </cell>
          <cell r="BS350">
            <v>488.91</v>
          </cell>
          <cell r="BT350">
            <v>499.73</v>
          </cell>
          <cell r="BU350">
            <v>510.55</v>
          </cell>
          <cell r="BV350">
            <v>521.37</v>
          </cell>
          <cell r="BW350">
            <v>532.18</v>
          </cell>
          <cell r="BX350">
            <v>543</v>
          </cell>
          <cell r="BY350">
            <v>553.82</v>
          </cell>
          <cell r="BZ350">
            <v>564.64</v>
          </cell>
          <cell r="CA350">
            <v>575.46</v>
          </cell>
          <cell r="CB350">
            <v>586.28</v>
          </cell>
          <cell r="CC350">
            <v>532.18</v>
          </cell>
        </row>
        <row r="351">
          <cell r="AD351">
            <v>185</v>
          </cell>
          <cell r="AE351">
            <v>242.33</v>
          </cell>
          <cell r="AF351">
            <v>250.1</v>
          </cell>
          <cell r="AG351">
            <v>257.87</v>
          </cell>
          <cell r="AH351">
            <v>265.64</v>
          </cell>
          <cell r="AI351">
            <v>273.41</v>
          </cell>
          <cell r="AJ351">
            <v>281.18</v>
          </cell>
          <cell r="AK351">
            <v>288.95</v>
          </cell>
          <cell r="AL351">
            <v>296.72</v>
          </cell>
          <cell r="AM351">
            <v>304.49</v>
          </cell>
          <cell r="AN351">
            <v>312.26</v>
          </cell>
          <cell r="AO351">
            <v>320.03</v>
          </cell>
          <cell r="AP351">
            <v>327.8</v>
          </cell>
          <cell r="AQ351">
            <v>335.57</v>
          </cell>
          <cell r="AR351">
            <v>343.34</v>
          </cell>
          <cell r="AS351">
            <v>351.11</v>
          </cell>
          <cell r="AT351">
            <v>358.88</v>
          </cell>
          <cell r="AU351">
            <v>366.65</v>
          </cell>
          <cell r="AV351">
            <v>374.42</v>
          </cell>
          <cell r="AW351">
            <v>382.19</v>
          </cell>
          <cell r="AX351">
            <v>389.96</v>
          </cell>
          <cell r="AY351">
            <v>397.73</v>
          </cell>
          <cell r="AZ351">
            <v>405.5</v>
          </cell>
          <cell r="BA351">
            <v>413.27</v>
          </cell>
          <cell r="BB351">
            <v>421.04</v>
          </cell>
          <cell r="BC351">
            <v>382.19</v>
          </cell>
          <cell r="BD351">
            <v>185</v>
          </cell>
          <cell r="BE351">
            <v>339.27</v>
          </cell>
          <cell r="BF351">
            <v>350.15</v>
          </cell>
          <cell r="BG351">
            <v>361.02</v>
          </cell>
          <cell r="BH351">
            <v>371.9</v>
          </cell>
          <cell r="BI351">
            <v>382.78</v>
          </cell>
          <cell r="BJ351">
            <v>393.66</v>
          </cell>
          <cell r="BK351">
            <v>404.54</v>
          </cell>
          <cell r="BL351">
            <v>415.41</v>
          </cell>
          <cell r="BM351">
            <v>426.29</v>
          </cell>
          <cell r="BN351">
            <v>437.17</v>
          </cell>
          <cell r="BO351">
            <v>448.05</v>
          </cell>
          <cell r="BP351">
            <v>458.93</v>
          </cell>
          <cell r="BQ351">
            <v>469.8</v>
          </cell>
          <cell r="BR351">
            <v>480.68</v>
          </cell>
          <cell r="BS351">
            <v>491.56</v>
          </cell>
          <cell r="BT351">
            <v>502.44</v>
          </cell>
          <cell r="BU351">
            <v>513.32</v>
          </cell>
          <cell r="BV351">
            <v>524.19</v>
          </cell>
          <cell r="BW351">
            <v>535.07</v>
          </cell>
          <cell r="BX351">
            <v>545.95</v>
          </cell>
          <cell r="BY351">
            <v>556.83</v>
          </cell>
          <cell r="BZ351">
            <v>567.71</v>
          </cell>
          <cell r="CA351">
            <v>578.58</v>
          </cell>
          <cell r="CB351">
            <v>589.46</v>
          </cell>
          <cell r="CC351">
            <v>535.07</v>
          </cell>
        </row>
        <row r="352">
          <cell r="AD352">
            <v>186</v>
          </cell>
          <cell r="AE352">
            <v>243.64</v>
          </cell>
          <cell r="AF352">
            <v>251.45</v>
          </cell>
          <cell r="AG352">
            <v>259.26</v>
          </cell>
          <cell r="AH352">
            <v>267.08</v>
          </cell>
          <cell r="AI352">
            <v>274.89</v>
          </cell>
          <cell r="AJ352">
            <v>282.7</v>
          </cell>
          <cell r="AK352">
            <v>290.51</v>
          </cell>
          <cell r="AL352">
            <v>298.32</v>
          </cell>
          <cell r="AM352">
            <v>306.14</v>
          </cell>
          <cell r="AN352">
            <v>313.95</v>
          </cell>
          <cell r="AO352">
            <v>321.76</v>
          </cell>
          <cell r="AP352">
            <v>329.57</v>
          </cell>
          <cell r="AQ352">
            <v>337.38</v>
          </cell>
          <cell r="AR352">
            <v>345.2</v>
          </cell>
          <cell r="AS352">
            <v>353.01</v>
          </cell>
          <cell r="AT352">
            <v>360.82</v>
          </cell>
          <cell r="AU352">
            <v>368.63</v>
          </cell>
          <cell r="AV352">
            <v>376.44</v>
          </cell>
          <cell r="AW352">
            <v>384.26</v>
          </cell>
          <cell r="AX352">
            <v>392.07</v>
          </cell>
          <cell r="AY352">
            <v>399.88</v>
          </cell>
          <cell r="AZ352">
            <v>407.69</v>
          </cell>
          <cell r="BA352">
            <v>415.5</v>
          </cell>
          <cell r="BB352">
            <v>423.32</v>
          </cell>
          <cell r="BC352">
            <v>384.26</v>
          </cell>
          <cell r="BD352">
            <v>186</v>
          </cell>
          <cell r="BE352">
            <v>341.1</v>
          </cell>
          <cell r="BF352">
            <v>352.03</v>
          </cell>
          <cell r="BG352">
            <v>362.97</v>
          </cell>
          <cell r="BH352">
            <v>373.91</v>
          </cell>
          <cell r="BI352">
            <v>384.84</v>
          </cell>
          <cell r="BJ352">
            <v>395.78</v>
          </cell>
          <cell r="BK352">
            <v>406.72</v>
          </cell>
          <cell r="BL352">
            <v>417.65</v>
          </cell>
          <cell r="BM352">
            <v>428.59</v>
          </cell>
          <cell r="BN352">
            <v>439.53</v>
          </cell>
          <cell r="BO352">
            <v>450.46</v>
          </cell>
          <cell r="BP352">
            <v>461.4</v>
          </cell>
          <cell r="BQ352">
            <v>472.34</v>
          </cell>
          <cell r="BR352">
            <v>483.28</v>
          </cell>
          <cell r="BS352">
            <v>494.21</v>
          </cell>
          <cell r="BT352">
            <v>505.15</v>
          </cell>
          <cell r="BU352">
            <v>516.09</v>
          </cell>
          <cell r="BV352">
            <v>527.02</v>
          </cell>
          <cell r="BW352">
            <v>537.96</v>
          </cell>
          <cell r="BX352">
            <v>548.9</v>
          </cell>
          <cell r="BY352">
            <v>559.83</v>
          </cell>
          <cell r="BZ352">
            <v>570.77</v>
          </cell>
          <cell r="CA352">
            <v>581.71</v>
          </cell>
          <cell r="CB352">
            <v>592.64</v>
          </cell>
          <cell r="CC352">
            <v>537.96</v>
          </cell>
        </row>
        <row r="353">
          <cell r="AD353">
            <v>187</v>
          </cell>
          <cell r="AE353">
            <v>244.95</v>
          </cell>
          <cell r="AF353">
            <v>252.8</v>
          </cell>
          <cell r="AG353">
            <v>260.65</v>
          </cell>
          <cell r="AH353">
            <v>268.51</v>
          </cell>
          <cell r="AI353">
            <v>276.36</v>
          </cell>
          <cell r="AJ353">
            <v>284.22</v>
          </cell>
          <cell r="AK353">
            <v>292.07</v>
          </cell>
          <cell r="AL353">
            <v>299.92</v>
          </cell>
          <cell r="AM353">
            <v>307.78</v>
          </cell>
          <cell r="AN353">
            <v>315.63</v>
          </cell>
          <cell r="AO353">
            <v>323.49</v>
          </cell>
          <cell r="AP353">
            <v>331.34</v>
          </cell>
          <cell r="AQ353">
            <v>339.2</v>
          </cell>
          <cell r="AR353">
            <v>347.05</v>
          </cell>
          <cell r="AS353">
            <v>354.9</v>
          </cell>
          <cell r="AT353">
            <v>362.76</v>
          </cell>
          <cell r="AU353">
            <v>370.61</v>
          </cell>
          <cell r="AV353">
            <v>378.47</v>
          </cell>
          <cell r="AW353">
            <v>386.32</v>
          </cell>
          <cell r="AX353">
            <v>394.17</v>
          </cell>
          <cell r="AY353">
            <v>402.03</v>
          </cell>
          <cell r="AZ353">
            <v>409.88</v>
          </cell>
          <cell r="BA353">
            <v>417.74</v>
          </cell>
          <cell r="BB353">
            <v>425.59</v>
          </cell>
          <cell r="BC353">
            <v>386.32</v>
          </cell>
          <cell r="BD353">
            <v>187</v>
          </cell>
          <cell r="BE353">
            <v>342.93</v>
          </cell>
          <cell r="BF353">
            <v>353.92</v>
          </cell>
          <cell r="BG353">
            <v>364.92</v>
          </cell>
          <cell r="BH353">
            <v>375.91</v>
          </cell>
          <cell r="BI353">
            <v>386.91</v>
          </cell>
          <cell r="BJ353">
            <v>397.9</v>
          </cell>
          <cell r="BK353">
            <v>408.9</v>
          </cell>
          <cell r="BL353">
            <v>419.89</v>
          </cell>
          <cell r="BM353">
            <v>430.89</v>
          </cell>
          <cell r="BN353">
            <v>441.89</v>
          </cell>
          <cell r="BO353">
            <v>452.88</v>
          </cell>
          <cell r="BP353">
            <v>463.88</v>
          </cell>
          <cell r="BQ353">
            <v>474.87</v>
          </cell>
          <cell r="BR353">
            <v>485.87</v>
          </cell>
          <cell r="BS353">
            <v>496.86</v>
          </cell>
          <cell r="BT353">
            <v>507.86</v>
          </cell>
          <cell r="BU353">
            <v>518.86</v>
          </cell>
          <cell r="BV353">
            <v>529.85</v>
          </cell>
          <cell r="BW353">
            <v>540.85</v>
          </cell>
          <cell r="BX353">
            <v>551.84</v>
          </cell>
          <cell r="BY353">
            <v>562.84</v>
          </cell>
          <cell r="BZ353">
            <v>573.83</v>
          </cell>
          <cell r="CA353">
            <v>584.83</v>
          </cell>
          <cell r="CB353">
            <v>595.82</v>
          </cell>
          <cell r="CC353">
            <v>540.85</v>
          </cell>
        </row>
        <row r="354">
          <cell r="AD354">
            <v>188</v>
          </cell>
          <cell r="AE354">
            <v>246.25</v>
          </cell>
          <cell r="AF354">
            <v>254.15</v>
          </cell>
          <cell r="AG354">
            <v>262.05</v>
          </cell>
          <cell r="AH354">
            <v>269.94</v>
          </cell>
          <cell r="AI354">
            <v>277.84</v>
          </cell>
          <cell r="AJ354">
            <v>285.73</v>
          </cell>
          <cell r="AK354">
            <v>293.63</v>
          </cell>
          <cell r="AL354">
            <v>301.53</v>
          </cell>
          <cell r="AM354">
            <v>309.42</v>
          </cell>
          <cell r="AN354">
            <v>317.32</v>
          </cell>
          <cell r="AO354">
            <v>325.21</v>
          </cell>
          <cell r="AP354">
            <v>333.11</v>
          </cell>
          <cell r="AQ354">
            <v>341.01</v>
          </cell>
          <cell r="AR354">
            <v>348.9</v>
          </cell>
          <cell r="AS354">
            <v>356.8</v>
          </cell>
          <cell r="AT354">
            <v>364.69</v>
          </cell>
          <cell r="AU354">
            <v>372.59</v>
          </cell>
          <cell r="AV354">
            <v>380.49</v>
          </cell>
          <cell r="AW354">
            <v>388.38</v>
          </cell>
          <cell r="AX354">
            <v>396.28</v>
          </cell>
          <cell r="AY354">
            <v>404.17</v>
          </cell>
          <cell r="AZ354">
            <v>412.07</v>
          </cell>
          <cell r="BA354">
            <v>419.97</v>
          </cell>
          <cell r="BB354">
            <v>427.86</v>
          </cell>
          <cell r="BC354">
            <v>388.38</v>
          </cell>
          <cell r="BD354">
            <v>188</v>
          </cell>
          <cell r="BE354">
            <v>344.75</v>
          </cell>
          <cell r="BF354">
            <v>355.81</v>
          </cell>
          <cell r="BG354">
            <v>366.86</v>
          </cell>
          <cell r="BH354">
            <v>377.92</v>
          </cell>
          <cell r="BI354">
            <v>388.97</v>
          </cell>
          <cell r="BJ354">
            <v>400.03</v>
          </cell>
          <cell r="BK354">
            <v>411.08</v>
          </cell>
          <cell r="BL354">
            <v>422.14</v>
          </cell>
          <cell r="BM354">
            <v>433.19</v>
          </cell>
          <cell r="BN354">
            <v>444.24</v>
          </cell>
          <cell r="BO354">
            <v>455.3</v>
          </cell>
          <cell r="BP354">
            <v>466.35</v>
          </cell>
          <cell r="BQ354">
            <v>477.41</v>
          </cell>
          <cell r="BR354">
            <v>488.46</v>
          </cell>
          <cell r="BS354">
            <v>499.52</v>
          </cell>
          <cell r="BT354">
            <v>510.57</v>
          </cell>
          <cell r="BU354">
            <v>521.63</v>
          </cell>
          <cell r="BV354">
            <v>532.68</v>
          </cell>
          <cell r="BW354">
            <v>543.73</v>
          </cell>
          <cell r="BX354">
            <v>554.79</v>
          </cell>
          <cell r="BY354">
            <v>565.84</v>
          </cell>
          <cell r="BZ354">
            <v>576.9</v>
          </cell>
          <cell r="CA354">
            <v>587.95</v>
          </cell>
          <cell r="CB354">
            <v>599.01</v>
          </cell>
          <cell r="CC354">
            <v>543.73</v>
          </cell>
        </row>
        <row r="355">
          <cell r="AD355">
            <v>189</v>
          </cell>
          <cell r="AE355">
            <v>247.56</v>
          </cell>
          <cell r="AF355">
            <v>255.5</v>
          </cell>
          <cell r="AG355">
            <v>263.44</v>
          </cell>
          <cell r="AH355">
            <v>271.37</v>
          </cell>
          <cell r="AI355">
            <v>279.31</v>
          </cell>
          <cell r="AJ355">
            <v>287.25</v>
          </cell>
          <cell r="AK355">
            <v>295.19</v>
          </cell>
          <cell r="AL355">
            <v>303.13</v>
          </cell>
          <cell r="AM355">
            <v>311.06</v>
          </cell>
          <cell r="AN355">
            <v>319</v>
          </cell>
          <cell r="AO355">
            <v>326.94</v>
          </cell>
          <cell r="AP355">
            <v>334.88</v>
          </cell>
          <cell r="AQ355">
            <v>342.82</v>
          </cell>
          <cell r="AR355">
            <v>350.75</v>
          </cell>
          <cell r="AS355">
            <v>358.69</v>
          </cell>
          <cell r="AT355">
            <v>366.63</v>
          </cell>
          <cell r="AU355">
            <v>374.57</v>
          </cell>
          <cell r="AV355">
            <v>382.51</v>
          </cell>
          <cell r="AW355">
            <v>390.44</v>
          </cell>
          <cell r="AX355">
            <v>398.38</v>
          </cell>
          <cell r="AY355">
            <v>406.32</v>
          </cell>
          <cell r="AZ355">
            <v>414.26</v>
          </cell>
          <cell r="BA355">
            <v>422.2</v>
          </cell>
          <cell r="BB355">
            <v>430.13</v>
          </cell>
          <cell r="BC355">
            <v>390.44</v>
          </cell>
          <cell r="BD355">
            <v>189</v>
          </cell>
          <cell r="BE355">
            <v>346.58</v>
          </cell>
          <cell r="BF355">
            <v>357.7</v>
          </cell>
          <cell r="BG355">
            <v>368.81</v>
          </cell>
          <cell r="BH355">
            <v>379.92</v>
          </cell>
          <cell r="BI355">
            <v>391.04</v>
          </cell>
          <cell r="BJ355">
            <v>402.15</v>
          </cell>
          <cell r="BK355">
            <v>413.26</v>
          </cell>
          <cell r="BL355">
            <v>424.38</v>
          </cell>
          <cell r="BM355">
            <v>435.49</v>
          </cell>
          <cell r="BN355">
            <v>446.6</v>
          </cell>
          <cell r="BO355">
            <v>457.72</v>
          </cell>
          <cell r="BP355">
            <v>468.83</v>
          </cell>
          <cell r="BQ355">
            <v>479.94</v>
          </cell>
          <cell r="BR355">
            <v>491.06</v>
          </cell>
          <cell r="BS355">
            <v>502.17</v>
          </cell>
          <cell r="BT355">
            <v>513.28</v>
          </cell>
          <cell r="BU355">
            <v>524.4</v>
          </cell>
          <cell r="BV355">
            <v>535.51</v>
          </cell>
          <cell r="BW355">
            <v>546.62</v>
          </cell>
          <cell r="BX355">
            <v>557.73</v>
          </cell>
          <cell r="BY355">
            <v>568.85</v>
          </cell>
          <cell r="BZ355">
            <v>579.96</v>
          </cell>
          <cell r="CA355">
            <v>591.07</v>
          </cell>
          <cell r="CB355">
            <v>602.19</v>
          </cell>
          <cell r="CC355">
            <v>546.62</v>
          </cell>
        </row>
        <row r="356">
          <cell r="AD356">
            <v>190</v>
          </cell>
          <cell r="AE356">
            <v>248.87</v>
          </cell>
          <cell r="AF356">
            <v>256.85</v>
          </cell>
          <cell r="AG356">
            <v>264.83</v>
          </cell>
          <cell r="AH356">
            <v>272.81</v>
          </cell>
          <cell r="AI356">
            <v>280.79</v>
          </cell>
          <cell r="AJ356">
            <v>288.77</v>
          </cell>
          <cell r="AK356">
            <v>296.75</v>
          </cell>
          <cell r="AL356">
            <v>304.73</v>
          </cell>
          <cell r="AM356">
            <v>312.71</v>
          </cell>
          <cell r="AN356">
            <v>320.69</v>
          </cell>
          <cell r="AO356">
            <v>328.67</v>
          </cell>
          <cell r="AP356">
            <v>336.65</v>
          </cell>
          <cell r="AQ356">
            <v>344.63</v>
          </cell>
          <cell r="AR356">
            <v>352.61</v>
          </cell>
          <cell r="AS356">
            <v>360.59</v>
          </cell>
          <cell r="AT356">
            <v>368.57</v>
          </cell>
          <cell r="AU356">
            <v>376.55</v>
          </cell>
          <cell r="AV356">
            <v>384.53</v>
          </cell>
          <cell r="AW356">
            <v>392.51</v>
          </cell>
          <cell r="AX356">
            <v>400.49</v>
          </cell>
          <cell r="AY356">
            <v>408.47</v>
          </cell>
          <cell r="AZ356">
            <v>416.45</v>
          </cell>
          <cell r="BA356">
            <v>424.43</v>
          </cell>
          <cell r="BB356">
            <v>432.41</v>
          </cell>
          <cell r="BC356">
            <v>392.51</v>
          </cell>
          <cell r="BD356">
            <v>190</v>
          </cell>
          <cell r="BE356">
            <v>348.41</v>
          </cell>
          <cell r="BF356">
            <v>359.58</v>
          </cell>
          <cell r="BG356">
            <v>370.76</v>
          </cell>
          <cell r="BH356">
            <v>381.93</v>
          </cell>
          <cell r="BI356">
            <v>393.1</v>
          </cell>
          <cell r="BJ356">
            <v>404.27</v>
          </cell>
          <cell r="BK356">
            <v>415.44</v>
          </cell>
          <cell r="BL356">
            <v>426.62</v>
          </cell>
          <cell r="BM356">
            <v>437.79</v>
          </cell>
          <cell r="BN356">
            <v>448.96</v>
          </cell>
          <cell r="BO356">
            <v>460.13</v>
          </cell>
          <cell r="BP356">
            <v>471.3</v>
          </cell>
          <cell r="BQ356">
            <v>482.48</v>
          </cell>
          <cell r="BR356">
            <v>493.65</v>
          </cell>
          <cell r="BS356">
            <v>504.82</v>
          </cell>
          <cell r="BT356">
            <v>515.99</v>
          </cell>
          <cell r="BU356">
            <v>527.16</v>
          </cell>
          <cell r="BV356">
            <v>538.34</v>
          </cell>
          <cell r="BW356">
            <v>549.51</v>
          </cell>
          <cell r="BX356">
            <v>560.68</v>
          </cell>
          <cell r="BY356">
            <v>571.85</v>
          </cell>
          <cell r="BZ356">
            <v>583.02</v>
          </cell>
          <cell r="CA356">
            <v>594.2</v>
          </cell>
          <cell r="CB356">
            <v>605.37</v>
          </cell>
          <cell r="CC356">
            <v>549.51</v>
          </cell>
        </row>
        <row r="357">
          <cell r="AD357">
            <v>191</v>
          </cell>
          <cell r="AE357">
            <v>250.17</v>
          </cell>
          <cell r="AF357">
            <v>258.19</v>
          </cell>
          <cell r="AG357">
            <v>266.22</v>
          </cell>
          <cell r="AH357">
            <v>274.24</v>
          </cell>
          <cell r="AI357">
            <v>282.26</v>
          </cell>
          <cell r="AJ357">
            <v>290.28</v>
          </cell>
          <cell r="AK357">
            <v>298.3</v>
          </cell>
          <cell r="AL357">
            <v>306.33</v>
          </cell>
          <cell r="AM357">
            <v>314.35</v>
          </cell>
          <cell r="AN357">
            <v>322.37</v>
          </cell>
          <cell r="AO357">
            <v>330.39</v>
          </cell>
          <cell r="AP357">
            <v>338.41</v>
          </cell>
          <cell r="AQ357">
            <v>346.44</v>
          </cell>
          <cell r="AR357">
            <v>354.46</v>
          </cell>
          <cell r="AS357">
            <v>362.48</v>
          </cell>
          <cell r="AT357">
            <v>370.5</v>
          </cell>
          <cell r="AU357">
            <v>378.52</v>
          </cell>
          <cell r="AV357">
            <v>386.55</v>
          </cell>
          <cell r="AW357">
            <v>394.57</v>
          </cell>
          <cell r="AX357">
            <v>402.59</v>
          </cell>
          <cell r="AY357">
            <v>410.61</v>
          </cell>
          <cell r="AZ357">
            <v>418.63</v>
          </cell>
          <cell r="BA357">
            <v>426.66</v>
          </cell>
          <cell r="BB357">
            <v>434.68</v>
          </cell>
          <cell r="BC357">
            <v>394.57</v>
          </cell>
          <cell r="BD357">
            <v>191</v>
          </cell>
          <cell r="BE357">
            <v>350.74</v>
          </cell>
          <cell r="BF357">
            <v>361.47</v>
          </cell>
          <cell r="BG357">
            <v>372.7</v>
          </cell>
          <cell r="BH357">
            <v>383.93</v>
          </cell>
          <cell r="BI357">
            <v>395.16</v>
          </cell>
          <cell r="BJ357">
            <v>406.4</v>
          </cell>
          <cell r="BK357">
            <v>417.63</v>
          </cell>
          <cell r="BL357">
            <v>428.86</v>
          </cell>
          <cell r="BM357">
            <v>440.09</v>
          </cell>
          <cell r="BN357">
            <v>451.32</v>
          </cell>
          <cell r="BO357">
            <v>462.55</v>
          </cell>
          <cell r="BP357">
            <v>473.78</v>
          </cell>
          <cell r="BQ357">
            <v>485.01</v>
          </cell>
          <cell r="BR357">
            <v>496.24</v>
          </cell>
          <cell r="BS357">
            <v>507.47</v>
          </cell>
          <cell r="BT357">
            <v>518.7</v>
          </cell>
          <cell r="BU357">
            <v>529.93</v>
          </cell>
          <cell r="BV357">
            <v>541.17</v>
          </cell>
          <cell r="BW357">
            <v>552.4</v>
          </cell>
          <cell r="BX357">
            <v>563.63</v>
          </cell>
          <cell r="BY357">
            <v>574.86</v>
          </cell>
          <cell r="BZ357">
            <v>586.09</v>
          </cell>
          <cell r="CA357">
            <v>597.32</v>
          </cell>
          <cell r="CB357">
            <v>608.55</v>
          </cell>
          <cell r="CC357">
            <v>552.4</v>
          </cell>
        </row>
        <row r="358">
          <cell r="AD358">
            <v>192</v>
          </cell>
          <cell r="AE358">
            <v>251.48</v>
          </cell>
          <cell r="AF358">
            <v>259.54</v>
          </cell>
          <cell r="AG358">
            <v>267.61</v>
          </cell>
          <cell r="AH358">
            <v>275.67</v>
          </cell>
          <cell r="AI358">
            <v>283.73</v>
          </cell>
          <cell r="AJ358">
            <v>291.8</v>
          </cell>
          <cell r="AK358">
            <v>299.86</v>
          </cell>
          <cell r="AL358">
            <v>307.93</v>
          </cell>
          <cell r="AM358">
            <v>315.99</v>
          </cell>
          <cell r="AN358">
            <v>324.06</v>
          </cell>
          <cell r="AO358">
            <v>332.12</v>
          </cell>
          <cell r="AP358">
            <v>340.18</v>
          </cell>
          <cell r="AQ358">
            <v>348.25</v>
          </cell>
          <cell r="AR358">
            <v>356.31</v>
          </cell>
          <cell r="AS358">
            <v>364.38</v>
          </cell>
          <cell r="AT358">
            <v>372.44</v>
          </cell>
          <cell r="AU358">
            <v>380.5</v>
          </cell>
          <cell r="AV358">
            <v>388.57</v>
          </cell>
          <cell r="AW358">
            <v>396.63</v>
          </cell>
          <cell r="AX358">
            <v>404.7</v>
          </cell>
          <cell r="AY358">
            <v>412.76</v>
          </cell>
          <cell r="AZ358">
            <v>420.82</v>
          </cell>
          <cell r="BA358">
            <v>428.89</v>
          </cell>
          <cell r="BB358">
            <v>436.95</v>
          </cell>
          <cell r="BC358">
            <v>396.63</v>
          </cell>
          <cell r="BD358">
            <v>192</v>
          </cell>
          <cell r="BE358">
            <v>352.07</v>
          </cell>
          <cell r="BF358">
            <v>363.36</v>
          </cell>
          <cell r="BG358">
            <v>374.65</v>
          </cell>
          <cell r="BH358">
            <v>385.94</v>
          </cell>
          <cell r="BI358">
            <v>397.23</v>
          </cell>
          <cell r="BJ358">
            <v>408.52</v>
          </cell>
          <cell r="BK358">
            <v>419.81</v>
          </cell>
          <cell r="BL358">
            <v>431.1</v>
          </cell>
          <cell r="BM358">
            <v>442.39</v>
          </cell>
          <cell r="BN358">
            <v>453.68</v>
          </cell>
          <cell r="BO358">
            <v>464.97</v>
          </cell>
          <cell r="BP358">
            <v>476.26</v>
          </cell>
          <cell r="BQ358">
            <v>487.55</v>
          </cell>
          <cell r="BR358">
            <v>498.84</v>
          </cell>
          <cell r="BS358">
            <v>510.13</v>
          </cell>
          <cell r="BT358">
            <v>521.41</v>
          </cell>
          <cell r="BU358">
            <v>532.7</v>
          </cell>
          <cell r="BV358">
            <v>543.99</v>
          </cell>
          <cell r="BW358">
            <v>555.28</v>
          </cell>
          <cell r="BX358">
            <v>566.57</v>
          </cell>
          <cell r="BY358">
            <v>577.86</v>
          </cell>
          <cell r="BZ358">
            <v>589.15</v>
          </cell>
          <cell r="CA358">
            <v>600.44</v>
          </cell>
          <cell r="CB358">
            <v>611.73</v>
          </cell>
          <cell r="CC358">
            <v>555.28</v>
          </cell>
        </row>
        <row r="359">
          <cell r="AD359">
            <v>193</v>
          </cell>
          <cell r="AE359">
            <v>252.79</v>
          </cell>
          <cell r="AF359">
            <v>260.89</v>
          </cell>
          <cell r="AG359">
            <v>269</v>
          </cell>
          <cell r="AH359">
            <v>277.1</v>
          </cell>
          <cell r="AI359">
            <v>285.21</v>
          </cell>
          <cell r="AJ359">
            <v>293.32</v>
          </cell>
          <cell r="AK359">
            <v>301.42</v>
          </cell>
          <cell r="AL359">
            <v>309.53</v>
          </cell>
          <cell r="AM359">
            <v>317.63</v>
          </cell>
          <cell r="AN359">
            <v>325.74</v>
          </cell>
          <cell r="AO359">
            <v>333.85</v>
          </cell>
          <cell r="AP359">
            <v>341.95</v>
          </cell>
          <cell r="AQ359">
            <v>350.06</v>
          </cell>
          <cell r="AR359">
            <v>358.16</v>
          </cell>
          <cell r="AS359">
            <v>366.27</v>
          </cell>
          <cell r="AT359">
            <v>374.38</v>
          </cell>
          <cell r="AU359">
            <v>382.48</v>
          </cell>
          <cell r="AV359">
            <v>390.59</v>
          </cell>
          <cell r="AW359">
            <v>398.69</v>
          </cell>
          <cell r="AX359">
            <v>406.8</v>
          </cell>
          <cell r="AY359">
            <v>414.91</v>
          </cell>
          <cell r="AZ359">
            <v>423.01</v>
          </cell>
          <cell r="BA359">
            <v>431.12</v>
          </cell>
          <cell r="BB359">
            <v>439.22</v>
          </cell>
          <cell r="BC359">
            <v>398.69</v>
          </cell>
          <cell r="BD359">
            <v>193</v>
          </cell>
          <cell r="BE359">
            <v>353.9</v>
          </cell>
          <cell r="BF359">
            <v>365.25</v>
          </cell>
          <cell r="BG359">
            <v>376.6</v>
          </cell>
          <cell r="BH359">
            <v>387.94</v>
          </cell>
          <cell r="BI359">
            <v>399.29</v>
          </cell>
          <cell r="BJ359">
            <v>410.64</v>
          </cell>
          <cell r="BK359">
            <v>421.99</v>
          </cell>
          <cell r="BL359">
            <v>433.34</v>
          </cell>
          <cell r="BM359">
            <v>444.69</v>
          </cell>
          <cell r="BN359">
            <v>456.04</v>
          </cell>
          <cell r="BO359">
            <v>467.38</v>
          </cell>
          <cell r="BP359">
            <v>478.73</v>
          </cell>
          <cell r="BQ359">
            <v>490.08</v>
          </cell>
          <cell r="BR359">
            <v>501.43</v>
          </cell>
          <cell r="BS359">
            <v>512.78</v>
          </cell>
          <cell r="BT359">
            <v>524.13</v>
          </cell>
          <cell r="BU359">
            <v>535.47</v>
          </cell>
          <cell r="BV359">
            <v>546.82</v>
          </cell>
          <cell r="BW359">
            <v>558.17</v>
          </cell>
          <cell r="BX359">
            <v>569.52</v>
          </cell>
          <cell r="BY359">
            <v>580.87</v>
          </cell>
          <cell r="BZ359">
            <v>592.22</v>
          </cell>
          <cell r="CA359">
            <v>603.56</v>
          </cell>
          <cell r="CB359">
            <v>614.91</v>
          </cell>
          <cell r="CC359">
            <v>558.17</v>
          </cell>
        </row>
        <row r="360">
          <cell r="AD360">
            <v>194</v>
          </cell>
          <cell r="AE360">
            <v>254.09</v>
          </cell>
          <cell r="AF360">
            <v>262.24</v>
          </cell>
          <cell r="AG360">
            <v>270.39</v>
          </cell>
          <cell r="AH360">
            <v>278.54</v>
          </cell>
          <cell r="AI360">
            <v>286.68</v>
          </cell>
          <cell r="AJ360">
            <v>294.83</v>
          </cell>
          <cell r="AK360">
            <v>302.98</v>
          </cell>
          <cell r="AL360">
            <v>311.13</v>
          </cell>
          <cell r="AM360">
            <v>319.28</v>
          </cell>
          <cell r="AN360">
            <v>327.42</v>
          </cell>
          <cell r="AO360">
            <v>335.57</v>
          </cell>
          <cell r="AP360">
            <v>343.72</v>
          </cell>
          <cell r="AQ360">
            <v>351.87</v>
          </cell>
          <cell r="AR360">
            <v>360.02</v>
          </cell>
          <cell r="AS360">
            <v>368.16</v>
          </cell>
          <cell r="AT360">
            <v>376.31</v>
          </cell>
          <cell r="AU360">
            <v>384.46</v>
          </cell>
          <cell r="AV360">
            <v>392.61</v>
          </cell>
          <cell r="AW360">
            <v>400.76</v>
          </cell>
          <cell r="AX360">
            <v>408.9</v>
          </cell>
          <cell r="AY360">
            <v>417.05</v>
          </cell>
          <cell r="AZ360">
            <v>425.2</v>
          </cell>
          <cell r="BA360">
            <v>433.35</v>
          </cell>
          <cell r="BB360">
            <v>441.5</v>
          </cell>
          <cell r="BC360">
            <v>400.76</v>
          </cell>
          <cell r="BD360">
            <v>194</v>
          </cell>
          <cell r="BE360">
            <v>355.73</v>
          </cell>
          <cell r="BF360">
            <v>367.14</v>
          </cell>
          <cell r="BG360">
            <v>378.54</v>
          </cell>
          <cell r="BH360">
            <v>389.95</v>
          </cell>
          <cell r="BI360">
            <v>401.36</v>
          </cell>
          <cell r="BJ360">
            <v>412.76</v>
          </cell>
          <cell r="BK360">
            <v>424.17</v>
          </cell>
          <cell r="BL360">
            <v>435.58</v>
          </cell>
          <cell r="BM360">
            <v>446.99</v>
          </cell>
          <cell r="BN360">
            <v>458.39</v>
          </cell>
          <cell r="BO360">
            <v>469.8</v>
          </cell>
          <cell r="BP360">
            <v>481.21</v>
          </cell>
          <cell r="BQ360">
            <v>492.61</v>
          </cell>
          <cell r="BR360">
            <v>504.02</v>
          </cell>
          <cell r="BS360">
            <v>515.43</v>
          </cell>
          <cell r="BT360">
            <v>526.84</v>
          </cell>
          <cell r="BU360">
            <v>538.24</v>
          </cell>
          <cell r="BV360">
            <v>549.65</v>
          </cell>
          <cell r="BW360">
            <v>561.06</v>
          </cell>
          <cell r="BX360">
            <v>572.47</v>
          </cell>
          <cell r="BY360">
            <v>583.87</v>
          </cell>
          <cell r="BZ360">
            <v>595.28</v>
          </cell>
          <cell r="CA360">
            <v>606.69</v>
          </cell>
          <cell r="CB360">
            <v>618.09</v>
          </cell>
          <cell r="CC360">
            <v>561.06</v>
          </cell>
        </row>
        <row r="361">
          <cell r="AD361">
            <v>195</v>
          </cell>
          <cell r="AE361">
            <v>255.4</v>
          </cell>
          <cell r="AF361">
            <v>263.59</v>
          </cell>
          <cell r="AG361">
            <v>271.78</v>
          </cell>
          <cell r="AH361">
            <v>279.97</v>
          </cell>
          <cell r="AI361">
            <v>288.16</v>
          </cell>
          <cell r="AJ361">
            <v>296.35</v>
          </cell>
          <cell r="AK361">
            <v>304.54</v>
          </cell>
          <cell r="AL361">
            <v>312.73</v>
          </cell>
          <cell r="AM361">
            <v>320.92</v>
          </cell>
          <cell r="AN361">
            <v>329.11</v>
          </cell>
          <cell r="AO361">
            <v>337.3</v>
          </cell>
          <cell r="AP361">
            <v>345.49</v>
          </cell>
          <cell r="AQ361">
            <v>353.68</v>
          </cell>
          <cell r="AR361">
            <v>361.87</v>
          </cell>
          <cell r="AS361">
            <v>370.06</v>
          </cell>
          <cell r="AT361">
            <v>378.25</v>
          </cell>
          <cell r="AU361">
            <v>386.44</v>
          </cell>
          <cell r="AV361">
            <v>394.63</v>
          </cell>
          <cell r="AW361">
            <v>402.82</v>
          </cell>
          <cell r="AX361">
            <v>411.01</v>
          </cell>
          <cell r="AY361">
            <v>419.2</v>
          </cell>
          <cell r="AZ361">
            <v>427.39</v>
          </cell>
          <cell r="BA361">
            <v>435.58</v>
          </cell>
          <cell r="BB361">
            <v>443.77</v>
          </cell>
          <cell r="BC361">
            <v>402.82</v>
          </cell>
          <cell r="BD361">
            <v>195</v>
          </cell>
          <cell r="BE361">
            <v>357.56</v>
          </cell>
          <cell r="BF361">
            <v>369.02</v>
          </cell>
          <cell r="BG361">
            <v>380.49</v>
          </cell>
          <cell r="BH361">
            <v>391.95</v>
          </cell>
          <cell r="BI361">
            <v>403.42</v>
          </cell>
          <cell r="BJ361">
            <v>414.89</v>
          </cell>
          <cell r="BK361">
            <v>426.35</v>
          </cell>
          <cell r="BL361">
            <v>437.82</v>
          </cell>
          <cell r="BM361">
            <v>449.29</v>
          </cell>
          <cell r="BN361">
            <v>460.75</v>
          </cell>
          <cell r="BO361">
            <v>472.22</v>
          </cell>
          <cell r="BP361">
            <v>483.68</v>
          </cell>
          <cell r="BQ361">
            <v>495.15</v>
          </cell>
          <cell r="BR361">
            <v>506.62</v>
          </cell>
          <cell r="BS361">
            <v>518.08</v>
          </cell>
          <cell r="BT361">
            <v>529.55</v>
          </cell>
          <cell r="BU361">
            <v>541.01</v>
          </cell>
          <cell r="BV361">
            <v>552.48</v>
          </cell>
          <cell r="BW361">
            <v>563.95</v>
          </cell>
          <cell r="BX361">
            <v>575.41</v>
          </cell>
          <cell r="BY361">
            <v>586.88</v>
          </cell>
          <cell r="BZ361">
            <v>598.34</v>
          </cell>
          <cell r="CA361">
            <v>609.81</v>
          </cell>
          <cell r="CB361">
            <v>621.28</v>
          </cell>
          <cell r="CC361">
            <v>563.94</v>
          </cell>
        </row>
        <row r="362">
          <cell r="AD362">
            <v>196</v>
          </cell>
          <cell r="AE362">
            <v>256.7</v>
          </cell>
          <cell r="AF362">
            <v>264.94</v>
          </cell>
          <cell r="AG362">
            <v>273.17</v>
          </cell>
          <cell r="AH362">
            <v>281.4</v>
          </cell>
          <cell r="AI362">
            <v>289.63</v>
          </cell>
          <cell r="AJ362">
            <v>297.86</v>
          </cell>
          <cell r="AK362">
            <v>306.1</v>
          </cell>
          <cell r="AL362">
            <v>314.33</v>
          </cell>
          <cell r="AM362">
            <v>322.56</v>
          </cell>
          <cell r="AN362">
            <v>330.79</v>
          </cell>
          <cell r="AO362">
            <v>339.02</v>
          </cell>
          <cell r="AP362">
            <v>347.26</v>
          </cell>
          <cell r="AQ362">
            <v>355.49</v>
          </cell>
          <cell r="AR362">
            <v>363.72</v>
          </cell>
          <cell r="AS362">
            <v>371.95</v>
          </cell>
          <cell r="AT362">
            <v>380.18</v>
          </cell>
          <cell r="AU362">
            <v>388.42</v>
          </cell>
          <cell r="AV362">
            <v>396.65</v>
          </cell>
          <cell r="AW362">
            <v>404.88</v>
          </cell>
          <cell r="AX362">
            <v>413.11</v>
          </cell>
          <cell r="AY362">
            <v>421.34</v>
          </cell>
          <cell r="AZ362">
            <v>429.58</v>
          </cell>
          <cell r="BA362">
            <v>437.81</v>
          </cell>
          <cell r="BB362">
            <v>446.04</v>
          </cell>
          <cell r="BC362">
            <v>404.88</v>
          </cell>
          <cell r="BD362">
            <v>196</v>
          </cell>
          <cell r="BE362">
            <v>359.39</v>
          </cell>
          <cell r="BF362">
            <v>370.91</v>
          </cell>
          <cell r="BG362">
            <v>382.44</v>
          </cell>
          <cell r="BH362">
            <v>393.96</v>
          </cell>
          <cell r="BI362">
            <v>405.49</v>
          </cell>
          <cell r="BJ362">
            <v>417.01</v>
          </cell>
          <cell r="BK362">
            <v>428.53</v>
          </cell>
          <cell r="BL362">
            <v>440.06</v>
          </cell>
          <cell r="BM362">
            <v>451.58</v>
          </cell>
          <cell r="BN362">
            <v>463.11</v>
          </cell>
          <cell r="BO362">
            <v>474.63</v>
          </cell>
          <cell r="BP362">
            <v>486.16</v>
          </cell>
          <cell r="BQ362">
            <v>497.68</v>
          </cell>
          <cell r="BR362">
            <v>509.21</v>
          </cell>
          <cell r="BS362">
            <v>520.73</v>
          </cell>
          <cell r="BT362">
            <v>532.26</v>
          </cell>
          <cell r="BU362">
            <v>543.78</v>
          </cell>
          <cell r="BV362">
            <v>555.31</v>
          </cell>
          <cell r="BW362">
            <v>566.83</v>
          </cell>
          <cell r="BX362">
            <v>578.36</v>
          </cell>
          <cell r="BY362">
            <v>589.88</v>
          </cell>
          <cell r="BZ362">
            <v>601.41</v>
          </cell>
          <cell r="CA362">
            <v>612.93</v>
          </cell>
          <cell r="CB362">
            <v>624.46</v>
          </cell>
          <cell r="CC362">
            <v>566.83</v>
          </cell>
        </row>
        <row r="363">
          <cell r="AD363">
            <v>197</v>
          </cell>
          <cell r="AE363">
            <v>258.01</v>
          </cell>
          <cell r="AF363">
            <v>266.28</v>
          </cell>
          <cell r="AG363">
            <v>274.56</v>
          </cell>
          <cell r="AH363">
            <v>282.83</v>
          </cell>
          <cell r="AI363">
            <v>291.11</v>
          </cell>
          <cell r="AJ363">
            <v>299.38</v>
          </cell>
          <cell r="AK363">
            <v>307.65</v>
          </cell>
          <cell r="AL363">
            <v>315.93</v>
          </cell>
          <cell r="AM363">
            <v>324.2</v>
          </cell>
          <cell r="AN363">
            <v>332.48</v>
          </cell>
          <cell r="AO363">
            <v>340.75</v>
          </cell>
          <cell r="AP363">
            <v>349.03</v>
          </cell>
          <cell r="AQ363">
            <v>357.3</v>
          </cell>
          <cell r="AR363">
            <v>365.57</v>
          </cell>
          <cell r="AS363">
            <v>373.85</v>
          </cell>
          <cell r="AT363">
            <v>382.12</v>
          </cell>
          <cell r="AU363">
            <v>390.4</v>
          </cell>
          <cell r="AV363">
            <v>398.67</v>
          </cell>
          <cell r="AW363">
            <v>406.94</v>
          </cell>
          <cell r="AX363">
            <v>415.22</v>
          </cell>
          <cell r="AY363">
            <v>423.49</v>
          </cell>
          <cell r="AZ363">
            <v>431.77</v>
          </cell>
          <cell r="BA363">
            <v>440.04</v>
          </cell>
          <cell r="BB363">
            <v>448.31</v>
          </cell>
          <cell r="BC363">
            <v>406.94</v>
          </cell>
          <cell r="BD363">
            <v>197</v>
          </cell>
          <cell r="BE363">
            <v>361.21</v>
          </cell>
          <cell r="BF363">
            <v>372.8</v>
          </cell>
          <cell r="BG363">
            <v>384.38</v>
          </cell>
          <cell r="BH363">
            <v>395.97</v>
          </cell>
          <cell r="BI363">
            <v>407.55</v>
          </cell>
          <cell r="BJ363">
            <v>419.13</v>
          </cell>
          <cell r="BK363">
            <v>430.72</v>
          </cell>
          <cell r="BL363">
            <v>442.3</v>
          </cell>
          <cell r="BM363">
            <v>453.88</v>
          </cell>
          <cell r="BN363">
            <v>465.47</v>
          </cell>
          <cell r="BO363">
            <v>477.05</v>
          </cell>
          <cell r="BP363">
            <v>488.64</v>
          </cell>
          <cell r="BQ363">
            <v>500.22</v>
          </cell>
          <cell r="BR363">
            <v>511.8</v>
          </cell>
          <cell r="BS363">
            <v>523.39</v>
          </cell>
          <cell r="BT363">
            <v>534.97</v>
          </cell>
          <cell r="BU363">
            <v>546.55</v>
          </cell>
          <cell r="BV363">
            <v>558.14</v>
          </cell>
          <cell r="BW363">
            <v>569.72</v>
          </cell>
          <cell r="BX363">
            <v>581.3</v>
          </cell>
          <cell r="BY363">
            <v>592.89</v>
          </cell>
          <cell r="BZ363">
            <v>604.47</v>
          </cell>
          <cell r="CA363">
            <v>616.05</v>
          </cell>
          <cell r="CB363">
            <v>627.64</v>
          </cell>
          <cell r="CC363">
            <v>569.72</v>
          </cell>
        </row>
        <row r="364">
          <cell r="AD364">
            <v>198</v>
          </cell>
          <cell r="AE364">
            <v>259.32</v>
          </cell>
          <cell r="AF364">
            <v>267.63</v>
          </cell>
          <cell r="AG364">
            <v>275.95</v>
          </cell>
          <cell r="AH364">
            <v>284.27</v>
          </cell>
          <cell r="AI364">
            <v>292.58</v>
          </cell>
          <cell r="AJ364">
            <v>300.9</v>
          </cell>
          <cell r="AK364">
            <v>309.21</v>
          </cell>
          <cell r="AL364">
            <v>317.53</v>
          </cell>
          <cell r="AM364">
            <v>325.85</v>
          </cell>
          <cell r="AN364">
            <v>334.16</v>
          </cell>
          <cell r="AO364">
            <v>342.48</v>
          </cell>
          <cell r="AP364">
            <v>350.79</v>
          </cell>
          <cell r="AQ364">
            <v>359.11</v>
          </cell>
          <cell r="AR364">
            <v>367.43</v>
          </cell>
          <cell r="AS364">
            <v>375.74</v>
          </cell>
          <cell r="AT364">
            <v>384.06</v>
          </cell>
          <cell r="AU364">
            <v>392.37</v>
          </cell>
          <cell r="AV364">
            <v>400.69</v>
          </cell>
          <cell r="AW364">
            <v>409.01</v>
          </cell>
          <cell r="AX364">
            <v>417.32</v>
          </cell>
          <cell r="AY364">
            <v>425.64</v>
          </cell>
          <cell r="AZ364">
            <v>433.95</v>
          </cell>
          <cell r="BA364">
            <v>442.27</v>
          </cell>
          <cell r="BB364">
            <v>450.59</v>
          </cell>
          <cell r="BC364">
            <v>409.01</v>
          </cell>
          <cell r="BD364">
            <v>198</v>
          </cell>
          <cell r="BE364">
            <v>363.04</v>
          </cell>
          <cell r="BF364">
            <v>374.69</v>
          </cell>
          <cell r="BG364">
            <v>386.33</v>
          </cell>
          <cell r="BH364">
            <v>397.97</v>
          </cell>
          <cell r="BI364">
            <v>409.61</v>
          </cell>
          <cell r="BJ364">
            <v>421.26</v>
          </cell>
          <cell r="BK364">
            <v>432.9</v>
          </cell>
          <cell r="BL364">
            <v>444.54</v>
          </cell>
          <cell r="BM364">
            <v>456.18</v>
          </cell>
          <cell r="BN364">
            <v>467.83</v>
          </cell>
          <cell r="BO364">
            <v>479.47</v>
          </cell>
          <cell r="BP364">
            <v>491.11</v>
          </cell>
          <cell r="BQ364">
            <v>502.75</v>
          </cell>
          <cell r="BR364">
            <v>514.4</v>
          </cell>
          <cell r="BS364">
            <v>526.04</v>
          </cell>
          <cell r="BT364">
            <v>537.68</v>
          </cell>
          <cell r="BU364">
            <v>549.32</v>
          </cell>
          <cell r="BV364">
            <v>560.97</v>
          </cell>
          <cell r="BW364">
            <v>572.61</v>
          </cell>
          <cell r="BX364">
            <v>584.25</v>
          </cell>
          <cell r="BY364">
            <v>595.89</v>
          </cell>
          <cell r="BZ364">
            <v>607.53</v>
          </cell>
          <cell r="CA364">
            <v>619.18</v>
          </cell>
          <cell r="CB364">
            <v>630.82</v>
          </cell>
          <cell r="CC364">
            <v>572.61</v>
          </cell>
        </row>
        <row r="365">
          <cell r="AD365">
            <v>199</v>
          </cell>
          <cell r="AE365">
            <v>260.62</v>
          </cell>
          <cell r="AF365">
            <v>268.98</v>
          </cell>
          <cell r="AG365">
            <v>277.34</v>
          </cell>
          <cell r="AH365">
            <v>285.7</v>
          </cell>
          <cell r="AI365">
            <v>294.06</v>
          </cell>
          <cell r="AJ365">
            <v>302.41</v>
          </cell>
          <cell r="AK365">
            <v>310.77</v>
          </cell>
          <cell r="AL365">
            <v>319.13</v>
          </cell>
          <cell r="AM365">
            <v>327.49</v>
          </cell>
          <cell r="AN365">
            <v>335.85</v>
          </cell>
          <cell r="AO365">
            <v>344.2</v>
          </cell>
          <cell r="AP365">
            <v>352.56</v>
          </cell>
          <cell r="AQ365">
            <v>360.92</v>
          </cell>
          <cell r="AR365">
            <v>369.28</v>
          </cell>
          <cell r="AS365">
            <v>377.64</v>
          </cell>
          <cell r="AT365">
            <v>385.99</v>
          </cell>
          <cell r="AU365">
            <v>394.35</v>
          </cell>
          <cell r="AV365">
            <v>402.71</v>
          </cell>
          <cell r="AW365">
            <v>411.07</v>
          </cell>
          <cell r="AX365">
            <v>419.43</v>
          </cell>
          <cell r="AY365">
            <v>427.78</v>
          </cell>
          <cell r="AZ365">
            <v>436.14</v>
          </cell>
          <cell r="BA365">
            <v>444.5</v>
          </cell>
          <cell r="BB365">
            <v>452.86</v>
          </cell>
          <cell r="BC365">
            <v>411.07</v>
          </cell>
          <cell r="BD365">
            <v>199</v>
          </cell>
          <cell r="BE365">
            <v>364.87</v>
          </cell>
          <cell r="BF365">
            <v>376.57</v>
          </cell>
          <cell r="BG365">
            <v>388.28</v>
          </cell>
          <cell r="BH365">
            <v>399.98</v>
          </cell>
          <cell r="BI365">
            <v>411.68</v>
          </cell>
          <cell r="BJ365">
            <v>423.38</v>
          </cell>
          <cell r="BK365">
            <v>435.08</v>
          </cell>
          <cell r="BL365">
            <v>446.78</v>
          </cell>
          <cell r="BM365">
            <v>458.48</v>
          </cell>
          <cell r="BN365">
            <v>470.18</v>
          </cell>
          <cell r="BO365">
            <v>481.89</v>
          </cell>
          <cell r="BP365">
            <v>493.59</v>
          </cell>
          <cell r="BQ365">
            <v>505.29</v>
          </cell>
          <cell r="BR365">
            <v>516.99</v>
          </cell>
          <cell r="BS365">
            <v>528.69</v>
          </cell>
          <cell r="BT365">
            <v>540.39</v>
          </cell>
          <cell r="BU365">
            <v>552.09</v>
          </cell>
          <cell r="BV365">
            <v>563.79</v>
          </cell>
          <cell r="BW365">
            <v>575.49</v>
          </cell>
          <cell r="BX365">
            <v>587.2</v>
          </cell>
          <cell r="BY365">
            <v>598.9</v>
          </cell>
          <cell r="BZ365">
            <v>610.6</v>
          </cell>
          <cell r="CA365">
            <v>622.3</v>
          </cell>
          <cell r="CB365">
            <v>634</v>
          </cell>
          <cell r="CC365">
            <v>575.49</v>
          </cell>
        </row>
        <row r="366">
          <cell r="AD366">
            <v>200</v>
          </cell>
          <cell r="AE366">
            <v>261.93</v>
          </cell>
          <cell r="AF366">
            <v>270.33</v>
          </cell>
          <cell r="AG366">
            <v>278.73</v>
          </cell>
          <cell r="AH366">
            <v>287.13</v>
          </cell>
          <cell r="AI366">
            <v>295.53</v>
          </cell>
          <cell r="AJ366">
            <v>303.93</v>
          </cell>
          <cell r="AK366">
            <v>312.33</v>
          </cell>
          <cell r="AL366">
            <v>320.73</v>
          </cell>
          <cell r="AM366">
            <v>329.13</v>
          </cell>
          <cell r="AN366">
            <v>337.53</v>
          </cell>
          <cell r="AO366">
            <v>345.93</v>
          </cell>
          <cell r="AP366">
            <v>354.33</v>
          </cell>
          <cell r="AQ366">
            <v>362.73</v>
          </cell>
          <cell r="AR366">
            <v>371.13</v>
          </cell>
          <cell r="AS366">
            <v>379.53</v>
          </cell>
          <cell r="AT366">
            <v>387.93</v>
          </cell>
          <cell r="AU366">
            <v>396.33</v>
          </cell>
          <cell r="AV366">
            <v>404.73</v>
          </cell>
          <cell r="AW366">
            <v>413.13</v>
          </cell>
          <cell r="AX366">
            <v>421.53</v>
          </cell>
          <cell r="AY366">
            <v>429.93</v>
          </cell>
          <cell r="AZ366">
            <v>438.33</v>
          </cell>
          <cell r="BA366">
            <v>446.73</v>
          </cell>
          <cell r="BB366">
            <v>455.13</v>
          </cell>
          <cell r="BC366">
            <v>413.13</v>
          </cell>
          <cell r="BD366">
            <v>200</v>
          </cell>
          <cell r="BE366">
            <v>366.7</v>
          </cell>
          <cell r="BF366">
            <v>378.46</v>
          </cell>
          <cell r="BG366">
            <v>390.22</v>
          </cell>
          <cell r="BH366">
            <v>401.98</v>
          </cell>
          <cell r="BI366">
            <v>413.74</v>
          </cell>
          <cell r="BJ366">
            <v>425.5</v>
          </cell>
          <cell r="BK366">
            <v>437.26</v>
          </cell>
          <cell r="BL366">
            <v>449.02</v>
          </cell>
          <cell r="BM366">
            <v>460.78</v>
          </cell>
          <cell r="BN366">
            <v>472.54</v>
          </cell>
          <cell r="BO366">
            <v>484.3</v>
          </cell>
          <cell r="BP366">
            <v>496.06</v>
          </cell>
          <cell r="BQ366">
            <v>507.82</v>
          </cell>
          <cell r="BR366">
            <v>519.58</v>
          </cell>
          <cell r="BS366">
            <v>531.34</v>
          </cell>
          <cell r="BT366">
            <v>543.1</v>
          </cell>
          <cell r="BU366">
            <v>554.86</v>
          </cell>
          <cell r="BV366">
            <v>566.62</v>
          </cell>
          <cell r="BW366">
            <v>578.38</v>
          </cell>
          <cell r="BX366">
            <v>590.14</v>
          </cell>
          <cell r="BY366">
            <v>601.9</v>
          </cell>
          <cell r="BZ366">
            <v>613.66</v>
          </cell>
          <cell r="CA366">
            <v>625.42</v>
          </cell>
          <cell r="CB366">
            <v>637.18</v>
          </cell>
          <cell r="CC366">
            <v>578.38</v>
          </cell>
        </row>
        <row r="370">
          <cell r="AD370">
            <v>1</v>
          </cell>
          <cell r="AE370">
            <v>2.3</v>
          </cell>
          <cell r="AF370">
            <v>2.33</v>
          </cell>
          <cell r="AG370">
            <v>2.36</v>
          </cell>
          <cell r="AH370">
            <v>2.39</v>
          </cell>
          <cell r="AI370">
            <v>2.42</v>
          </cell>
          <cell r="AJ370">
            <v>2.45</v>
          </cell>
          <cell r="AK370">
            <v>2.48</v>
          </cell>
          <cell r="AL370">
            <v>2.5</v>
          </cell>
          <cell r="AM370">
            <v>2.53</v>
          </cell>
          <cell r="AN370">
            <v>2.56</v>
          </cell>
          <cell r="AO370">
            <v>2.59</v>
          </cell>
          <cell r="AP370">
            <v>2.62</v>
          </cell>
          <cell r="AQ370">
            <v>2.65</v>
          </cell>
          <cell r="AR370">
            <v>2.68</v>
          </cell>
          <cell r="AS370">
            <v>2.71</v>
          </cell>
          <cell r="AT370">
            <v>2.73</v>
          </cell>
          <cell r="AU370">
            <v>2.76</v>
          </cell>
          <cell r="AV370">
            <v>2.79</v>
          </cell>
          <cell r="AW370">
            <v>2.82</v>
          </cell>
          <cell r="AX370">
            <v>2.85</v>
          </cell>
          <cell r="AY370">
            <v>2.88</v>
          </cell>
          <cell r="AZ370">
            <v>2.91</v>
          </cell>
          <cell r="BA370">
            <v>2.93</v>
          </cell>
          <cell r="BB370">
            <v>2.96</v>
          </cell>
          <cell r="BC370">
            <v>2.82</v>
          </cell>
          <cell r="BD370">
            <v>1</v>
          </cell>
          <cell r="BE370">
            <v>3.22</v>
          </cell>
          <cell r="BF370">
            <v>3.27</v>
          </cell>
          <cell r="BG370">
            <v>3.31</v>
          </cell>
          <cell r="BH370">
            <v>3.35</v>
          </cell>
          <cell r="BI370">
            <v>3.39</v>
          </cell>
          <cell r="BJ370">
            <v>3.43</v>
          </cell>
          <cell r="BK370">
            <v>3.47</v>
          </cell>
          <cell r="BL370">
            <v>3.51</v>
          </cell>
          <cell r="BM370">
            <v>3.55</v>
          </cell>
          <cell r="BN370">
            <v>3.59</v>
          </cell>
          <cell r="BO370">
            <v>3.63</v>
          </cell>
          <cell r="BP370">
            <v>3.67</v>
          </cell>
          <cell r="BQ370">
            <v>3.71</v>
          </cell>
          <cell r="BR370">
            <v>3.75</v>
          </cell>
          <cell r="BS370">
            <v>3.79</v>
          </cell>
          <cell r="BT370">
            <v>3.83</v>
          </cell>
          <cell r="BU370">
            <v>3.87</v>
          </cell>
          <cell r="BV370">
            <v>3.91</v>
          </cell>
          <cell r="BW370">
            <v>3.95</v>
          </cell>
          <cell r="BX370">
            <v>3.99</v>
          </cell>
          <cell r="BY370">
            <v>4.03</v>
          </cell>
          <cell r="BZ370">
            <v>4.07</v>
          </cell>
          <cell r="CA370">
            <v>4.11</v>
          </cell>
          <cell r="CB370">
            <v>4.15</v>
          </cell>
          <cell r="CC370">
            <v>3.95</v>
          </cell>
        </row>
        <row r="371">
          <cell r="AD371">
            <v>2</v>
          </cell>
          <cell r="AE371">
            <v>3.01</v>
          </cell>
          <cell r="AF371">
            <v>3.07</v>
          </cell>
          <cell r="AG371">
            <v>3.12</v>
          </cell>
          <cell r="AH371">
            <v>3.18</v>
          </cell>
          <cell r="AI371">
            <v>3.24</v>
          </cell>
          <cell r="AJ371">
            <v>3.29</v>
          </cell>
          <cell r="AK371">
            <v>3.35</v>
          </cell>
          <cell r="AL371">
            <v>3.41</v>
          </cell>
          <cell r="AM371">
            <v>3.47</v>
          </cell>
          <cell r="AN371">
            <v>3.52</v>
          </cell>
          <cell r="AO371">
            <v>3.58</v>
          </cell>
          <cell r="AP371">
            <v>3.64</v>
          </cell>
          <cell r="AQ371">
            <v>3.7</v>
          </cell>
          <cell r="AR371">
            <v>3.75</v>
          </cell>
          <cell r="AS371">
            <v>3.81</v>
          </cell>
          <cell r="AT371">
            <v>3.87</v>
          </cell>
          <cell r="AU371">
            <v>3.93</v>
          </cell>
          <cell r="AV371">
            <v>3.98</v>
          </cell>
          <cell r="AW371">
            <v>4.04</v>
          </cell>
          <cell r="AX371">
            <v>4.1</v>
          </cell>
          <cell r="AY371">
            <v>4.15</v>
          </cell>
          <cell r="AZ371">
            <v>4.21</v>
          </cell>
          <cell r="BA371">
            <v>4.27</v>
          </cell>
          <cell r="BB371">
            <v>4.33</v>
          </cell>
          <cell r="BC371">
            <v>4.04</v>
          </cell>
          <cell r="BD371">
            <v>2</v>
          </cell>
          <cell r="BE371">
            <v>4.21</v>
          </cell>
          <cell r="BF371">
            <v>4.29</v>
          </cell>
          <cell r="BG371">
            <v>4.37</v>
          </cell>
          <cell r="BH371">
            <v>4.45</v>
          </cell>
          <cell r="BI371">
            <v>4.53</v>
          </cell>
          <cell r="BJ371">
            <v>4.61</v>
          </cell>
          <cell r="BK371">
            <v>4.69</v>
          </cell>
          <cell r="BL371">
            <v>4.77</v>
          </cell>
          <cell r="BM371">
            <v>4.85</v>
          </cell>
          <cell r="BN371">
            <v>4.93</v>
          </cell>
          <cell r="BO371">
            <v>5.01</v>
          </cell>
          <cell r="BP371">
            <v>5.09</v>
          </cell>
          <cell r="BQ371">
            <v>5.17</v>
          </cell>
          <cell r="BR371">
            <v>5.25</v>
          </cell>
          <cell r="BS371">
            <v>5.34</v>
          </cell>
          <cell r="BT371">
            <v>5.42</v>
          </cell>
          <cell r="BU371">
            <v>5.5</v>
          </cell>
          <cell r="BV371">
            <v>5.58</v>
          </cell>
          <cell r="BW371">
            <v>5.66</v>
          </cell>
          <cell r="BX371">
            <v>5.74</v>
          </cell>
          <cell r="BY371">
            <v>5.82</v>
          </cell>
          <cell r="BZ371">
            <v>5.9</v>
          </cell>
          <cell r="CA371">
            <v>5.98</v>
          </cell>
          <cell r="CB371">
            <v>6.06</v>
          </cell>
          <cell r="CC371">
            <v>5.66</v>
          </cell>
        </row>
        <row r="372">
          <cell r="AD372">
            <v>3</v>
          </cell>
          <cell r="AE372">
            <v>3.71</v>
          </cell>
          <cell r="AF372">
            <v>3.8</v>
          </cell>
          <cell r="AG372">
            <v>3.88</v>
          </cell>
          <cell r="AH372">
            <v>3.97</v>
          </cell>
          <cell r="AI372">
            <v>4.06</v>
          </cell>
          <cell r="AJ372">
            <v>4.14</v>
          </cell>
          <cell r="AK372">
            <v>4.23</v>
          </cell>
          <cell r="AL372">
            <v>4.31</v>
          </cell>
          <cell r="AM372">
            <v>4.4</v>
          </cell>
          <cell r="AN372">
            <v>4.49</v>
          </cell>
          <cell r="AO372">
            <v>4.57</v>
          </cell>
          <cell r="AP372">
            <v>4.66</v>
          </cell>
          <cell r="AQ372">
            <v>4.74</v>
          </cell>
          <cell r="AR372">
            <v>4.83</v>
          </cell>
          <cell r="AS372">
            <v>4.92</v>
          </cell>
          <cell r="AT372">
            <v>5</v>
          </cell>
          <cell r="AU372">
            <v>5.09</v>
          </cell>
          <cell r="AV372">
            <v>5.17</v>
          </cell>
          <cell r="AW372">
            <v>5.26</v>
          </cell>
          <cell r="AX372">
            <v>5.35</v>
          </cell>
          <cell r="AY372">
            <v>5.43</v>
          </cell>
          <cell r="AZ372">
            <v>5.52</v>
          </cell>
          <cell r="BA372">
            <v>5.6</v>
          </cell>
          <cell r="BB372">
            <v>5.69</v>
          </cell>
          <cell r="BC372">
            <v>5.26</v>
          </cell>
          <cell r="BD372">
            <v>3</v>
          </cell>
          <cell r="BE372">
            <v>5.2</v>
          </cell>
          <cell r="BF372">
            <v>5.32</v>
          </cell>
          <cell r="BG372">
            <v>5.44</v>
          </cell>
          <cell r="BH372">
            <v>5.56</v>
          </cell>
          <cell r="BI372">
            <v>5.68</v>
          </cell>
          <cell r="BJ372">
            <v>5.8</v>
          </cell>
          <cell r="BK372">
            <v>5.92</v>
          </cell>
          <cell r="BL372">
            <v>6.04</v>
          </cell>
          <cell r="BM372">
            <v>6.16</v>
          </cell>
          <cell r="BN372">
            <v>6.28</v>
          </cell>
          <cell r="BO372">
            <v>6.4</v>
          </cell>
          <cell r="BP372">
            <v>6.52</v>
          </cell>
          <cell r="BQ372">
            <v>6.64</v>
          </cell>
          <cell r="BR372">
            <v>6.76</v>
          </cell>
          <cell r="BS372">
            <v>6.88</v>
          </cell>
          <cell r="BT372">
            <v>7</v>
          </cell>
          <cell r="BU372">
            <v>7.12</v>
          </cell>
          <cell r="BV372">
            <v>7.24</v>
          </cell>
          <cell r="BW372">
            <v>7.36</v>
          </cell>
          <cell r="BX372">
            <v>7.48</v>
          </cell>
          <cell r="BY372">
            <v>7.61</v>
          </cell>
          <cell r="BZ372">
            <v>7.73</v>
          </cell>
          <cell r="CA372">
            <v>7.85</v>
          </cell>
          <cell r="CB372">
            <v>7.97</v>
          </cell>
          <cell r="CC372">
            <v>7.36</v>
          </cell>
        </row>
        <row r="373">
          <cell r="AD373">
            <v>4</v>
          </cell>
          <cell r="AE373">
            <v>4.42</v>
          </cell>
          <cell r="AF373">
            <v>4.53</v>
          </cell>
          <cell r="AG373">
            <v>4.65</v>
          </cell>
          <cell r="AH373">
            <v>4.76</v>
          </cell>
          <cell r="AI373">
            <v>4.88</v>
          </cell>
          <cell r="AJ373">
            <v>4.99</v>
          </cell>
          <cell r="AK373">
            <v>5.1</v>
          </cell>
          <cell r="AL373">
            <v>5.22</v>
          </cell>
          <cell r="AM373">
            <v>5.33</v>
          </cell>
          <cell r="AN373">
            <v>5.45</v>
          </cell>
          <cell r="AO373">
            <v>5.56</v>
          </cell>
          <cell r="AP373">
            <v>5.68</v>
          </cell>
          <cell r="AQ373">
            <v>5.79</v>
          </cell>
          <cell r="AR373">
            <v>5.91</v>
          </cell>
          <cell r="AS373">
            <v>6.02</v>
          </cell>
          <cell r="AT373">
            <v>6.14</v>
          </cell>
          <cell r="AU373">
            <v>6.25</v>
          </cell>
          <cell r="AV373">
            <v>6.37</v>
          </cell>
          <cell r="AW373">
            <v>6.48</v>
          </cell>
          <cell r="AX373">
            <v>6.6</v>
          </cell>
          <cell r="AY373">
            <v>6.71</v>
          </cell>
          <cell r="AZ373">
            <v>6.82</v>
          </cell>
          <cell r="BA373">
            <v>6.94</v>
          </cell>
          <cell r="BB373">
            <v>7.05</v>
          </cell>
          <cell r="BC373">
            <v>6.48</v>
          </cell>
          <cell r="BD373">
            <v>4</v>
          </cell>
          <cell r="BE373">
            <v>6.18</v>
          </cell>
          <cell r="BF373">
            <v>6.34</v>
          </cell>
          <cell r="BG373">
            <v>6.5</v>
          </cell>
          <cell r="BH373">
            <v>6.67</v>
          </cell>
          <cell r="BI373">
            <v>6.83</v>
          </cell>
          <cell r="BJ373">
            <v>6.99</v>
          </cell>
          <cell r="BK373">
            <v>7.15</v>
          </cell>
          <cell r="BL373">
            <v>7.31</v>
          </cell>
          <cell r="BM373">
            <v>7.47</v>
          </cell>
          <cell r="BN373">
            <v>7.63</v>
          </cell>
          <cell r="BO373">
            <v>7.79</v>
          </cell>
          <cell r="BP373">
            <v>7.95</v>
          </cell>
          <cell r="BQ373">
            <v>8.11</v>
          </cell>
          <cell r="BR373">
            <v>8.27</v>
          </cell>
          <cell r="BS373">
            <v>8.43</v>
          </cell>
          <cell r="BT373">
            <v>8.59</v>
          </cell>
          <cell r="BU373">
            <v>8.75</v>
          </cell>
          <cell r="BV373">
            <v>8.91</v>
          </cell>
          <cell r="BW373">
            <v>9.07</v>
          </cell>
          <cell r="BX373">
            <v>9.23</v>
          </cell>
          <cell r="BY373">
            <v>9.39</v>
          </cell>
          <cell r="BZ373">
            <v>9.55</v>
          </cell>
          <cell r="CA373">
            <v>9.71</v>
          </cell>
          <cell r="CB373">
            <v>9.88</v>
          </cell>
          <cell r="CC373">
            <v>9.07</v>
          </cell>
        </row>
        <row r="374">
          <cell r="AD374">
            <v>5</v>
          </cell>
          <cell r="AE374">
            <v>5.12</v>
          </cell>
          <cell r="AF374">
            <v>5.26</v>
          </cell>
          <cell r="AG374">
            <v>5.41</v>
          </cell>
          <cell r="AH374">
            <v>5.55</v>
          </cell>
          <cell r="AI374">
            <v>5.69</v>
          </cell>
          <cell r="AJ374">
            <v>5.84</v>
          </cell>
          <cell r="AK374">
            <v>5.98</v>
          </cell>
          <cell r="AL374">
            <v>6.12</v>
          </cell>
          <cell r="AM374">
            <v>6.27</v>
          </cell>
          <cell r="AN374">
            <v>6.41</v>
          </cell>
          <cell r="AO374">
            <v>6.55</v>
          </cell>
          <cell r="AP374">
            <v>6.7</v>
          </cell>
          <cell r="AQ374">
            <v>6.84</v>
          </cell>
          <cell r="AR374">
            <v>6.98</v>
          </cell>
          <cell r="AS374">
            <v>7.13</v>
          </cell>
          <cell r="AT374">
            <v>7.27</v>
          </cell>
          <cell r="AU374">
            <v>7.41</v>
          </cell>
          <cell r="AV374">
            <v>7.56</v>
          </cell>
          <cell r="AW374">
            <v>7.7</v>
          </cell>
          <cell r="AX374">
            <v>7.84</v>
          </cell>
          <cell r="AY374">
            <v>7.99</v>
          </cell>
          <cell r="AZ374">
            <v>8.13</v>
          </cell>
          <cell r="BA374">
            <v>8.27</v>
          </cell>
          <cell r="BB374">
            <v>8.42</v>
          </cell>
          <cell r="BC374">
            <v>7.7</v>
          </cell>
          <cell r="BD374">
            <v>5</v>
          </cell>
          <cell r="BE374">
            <v>7.17</v>
          </cell>
          <cell r="BF374">
            <v>7.37</v>
          </cell>
          <cell r="BG374">
            <v>7.57</v>
          </cell>
          <cell r="BH374">
            <v>7.77</v>
          </cell>
          <cell r="BI374">
            <v>7.97</v>
          </cell>
          <cell r="BJ374">
            <v>8.17</v>
          </cell>
          <cell r="BK374">
            <v>8.37</v>
          </cell>
          <cell r="BL374">
            <v>8.57</v>
          </cell>
          <cell r="BM374">
            <v>8.78</v>
          </cell>
          <cell r="BN374">
            <v>8.98</v>
          </cell>
          <cell r="BO374">
            <v>9.18</v>
          </cell>
          <cell r="BP374">
            <v>9.38</v>
          </cell>
          <cell r="BQ374">
            <v>9.58</v>
          </cell>
          <cell r="BR374">
            <v>9.78</v>
          </cell>
          <cell r="BS374">
            <v>9.98</v>
          </cell>
          <cell r="BT374">
            <v>10.18</v>
          </cell>
          <cell r="BU374">
            <v>10.38</v>
          </cell>
          <cell r="BV374">
            <v>10.58</v>
          </cell>
          <cell r="BW374">
            <v>10.78</v>
          </cell>
          <cell r="BX374">
            <v>10.98</v>
          </cell>
          <cell r="BY374">
            <v>11.18</v>
          </cell>
          <cell r="BZ374">
            <v>11.38</v>
          </cell>
          <cell r="CA374">
            <v>11.58</v>
          </cell>
          <cell r="CB374">
            <v>11.78</v>
          </cell>
          <cell r="CC374">
            <v>10.78</v>
          </cell>
        </row>
        <row r="375">
          <cell r="AD375">
            <v>6</v>
          </cell>
          <cell r="AE375">
            <v>5.83</v>
          </cell>
          <cell r="AF375">
            <v>6</v>
          </cell>
          <cell r="AG375">
            <v>6.17</v>
          </cell>
          <cell r="AH375">
            <v>6.34</v>
          </cell>
          <cell r="AI375">
            <v>6.51</v>
          </cell>
          <cell r="AJ375">
            <v>6.69</v>
          </cell>
          <cell r="AK375">
            <v>6.86</v>
          </cell>
          <cell r="AL375">
            <v>7.03</v>
          </cell>
          <cell r="AM375">
            <v>7.2</v>
          </cell>
          <cell r="AN375">
            <v>7.37</v>
          </cell>
          <cell r="AO375">
            <v>7.55</v>
          </cell>
          <cell r="AP375">
            <v>7.72</v>
          </cell>
          <cell r="AQ375">
            <v>7.89</v>
          </cell>
          <cell r="AR375">
            <v>8.06</v>
          </cell>
          <cell r="AS375">
            <v>8.23</v>
          </cell>
          <cell r="AT375">
            <v>8.41</v>
          </cell>
          <cell r="AU375">
            <v>8.58</v>
          </cell>
          <cell r="AV375">
            <v>8.75</v>
          </cell>
          <cell r="AW375">
            <v>8.92</v>
          </cell>
          <cell r="AX375">
            <v>9.09</v>
          </cell>
          <cell r="AY375">
            <v>9.27</v>
          </cell>
          <cell r="AZ375">
            <v>9.44</v>
          </cell>
          <cell r="BA375">
            <v>9.61</v>
          </cell>
          <cell r="BB375">
            <v>9.78</v>
          </cell>
          <cell r="BC375">
            <v>8.92</v>
          </cell>
          <cell r="BD375">
            <v>6</v>
          </cell>
          <cell r="BE375">
            <v>8.16</v>
          </cell>
          <cell r="BF375">
            <v>8.4</v>
          </cell>
          <cell r="BG375">
            <v>8.64</v>
          </cell>
          <cell r="BH375">
            <v>8.88</v>
          </cell>
          <cell r="BI375">
            <v>9.12</v>
          </cell>
          <cell r="BJ375">
            <v>9.36</v>
          </cell>
          <cell r="BK375">
            <v>9.6</v>
          </cell>
          <cell r="BL375">
            <v>9.84</v>
          </cell>
          <cell r="BM375">
            <v>10.08</v>
          </cell>
          <cell r="BN375">
            <v>10.32</v>
          </cell>
          <cell r="BO375">
            <v>10.56</v>
          </cell>
          <cell r="BP375">
            <v>10.8</v>
          </cell>
          <cell r="BQ375">
            <v>11.05</v>
          </cell>
          <cell r="BR375">
            <v>11.29</v>
          </cell>
          <cell r="BS375">
            <v>11.53</v>
          </cell>
          <cell r="BT375">
            <v>11.77</v>
          </cell>
          <cell r="BU375">
            <v>12.01</v>
          </cell>
          <cell r="BV375">
            <v>12.25</v>
          </cell>
          <cell r="BW375">
            <v>12.49</v>
          </cell>
          <cell r="BX375">
            <v>12.73</v>
          </cell>
          <cell r="BY375">
            <v>12.97</v>
          </cell>
          <cell r="BZ375">
            <v>13.21</v>
          </cell>
          <cell r="CA375">
            <v>13.45</v>
          </cell>
          <cell r="CB375">
            <v>13.69</v>
          </cell>
          <cell r="CC375">
            <v>12.49</v>
          </cell>
        </row>
        <row r="376">
          <cell r="AD376">
            <v>7</v>
          </cell>
          <cell r="AE376">
            <v>6.53</v>
          </cell>
          <cell r="AF376">
            <v>6.73</v>
          </cell>
          <cell r="AG376">
            <v>6.93</v>
          </cell>
          <cell r="AH376">
            <v>7.13</v>
          </cell>
          <cell r="AI376">
            <v>7.33</v>
          </cell>
          <cell r="AJ376">
            <v>7.53</v>
          </cell>
          <cell r="AK376">
            <v>7.73</v>
          </cell>
          <cell r="AL376">
            <v>7.93</v>
          </cell>
          <cell r="AM376">
            <v>8.14</v>
          </cell>
          <cell r="AN376">
            <v>8.34</v>
          </cell>
          <cell r="AO376">
            <v>8.54</v>
          </cell>
          <cell r="AP376">
            <v>8.74</v>
          </cell>
          <cell r="AQ376">
            <v>8.94</v>
          </cell>
          <cell r="AR376">
            <v>9.14</v>
          </cell>
          <cell r="AS376">
            <v>9.34</v>
          </cell>
          <cell r="AT376">
            <v>9.54</v>
          </cell>
          <cell r="AU376">
            <v>9.74</v>
          </cell>
          <cell r="AV376">
            <v>9.94</v>
          </cell>
          <cell r="AW376">
            <v>10.14</v>
          </cell>
          <cell r="AX376">
            <v>10.34</v>
          </cell>
          <cell r="AY376">
            <v>10.54</v>
          </cell>
          <cell r="AZ376">
            <v>10.74</v>
          </cell>
          <cell r="BA376">
            <v>10.94</v>
          </cell>
          <cell r="BB376">
            <v>11.14</v>
          </cell>
          <cell r="BC376">
            <v>10.14</v>
          </cell>
          <cell r="BD376">
            <v>7</v>
          </cell>
          <cell r="BE376">
            <v>9.14</v>
          </cell>
          <cell r="BF376">
            <v>9.42</v>
          </cell>
          <cell r="BG376">
            <v>9.7</v>
          </cell>
          <cell r="BH376">
            <v>9.99</v>
          </cell>
          <cell r="BI376">
            <v>10.27</v>
          </cell>
          <cell r="BJ376">
            <v>10.55</v>
          </cell>
          <cell r="BK376">
            <v>10.83</v>
          </cell>
          <cell r="BL376">
            <v>11.11</v>
          </cell>
          <cell r="BM376">
            <v>11.39</v>
          </cell>
          <cell r="BN376">
            <v>11.67</v>
          </cell>
          <cell r="BO376">
            <v>11.95</v>
          </cell>
          <cell r="BP376">
            <v>12.23</v>
          </cell>
          <cell r="BQ376">
            <v>12.51</v>
          </cell>
          <cell r="BR376">
            <v>12.79</v>
          </cell>
          <cell r="BS376">
            <v>13.07</v>
          </cell>
          <cell r="BT376">
            <v>13.36</v>
          </cell>
          <cell r="BU376">
            <v>13.64</v>
          </cell>
          <cell r="BV376">
            <v>13.92</v>
          </cell>
          <cell r="BW376">
            <v>14.2</v>
          </cell>
          <cell r="BX376">
            <v>14.48</v>
          </cell>
          <cell r="BY376">
            <v>14.76</v>
          </cell>
          <cell r="BZ376">
            <v>15.04</v>
          </cell>
          <cell r="CA376">
            <v>15.32</v>
          </cell>
          <cell r="CB376">
            <v>15.6</v>
          </cell>
          <cell r="CC376">
            <v>14.2</v>
          </cell>
        </row>
        <row r="377">
          <cell r="AD377">
            <v>8</v>
          </cell>
          <cell r="AE377">
            <v>7.23</v>
          </cell>
          <cell r="AF377">
            <v>7.46</v>
          </cell>
          <cell r="AG377">
            <v>7.69</v>
          </cell>
          <cell r="AH377">
            <v>7.92</v>
          </cell>
          <cell r="AI377">
            <v>8.15</v>
          </cell>
          <cell r="AJ377">
            <v>8.38</v>
          </cell>
          <cell r="AK377">
            <v>8.61</v>
          </cell>
          <cell r="AL377">
            <v>8.84</v>
          </cell>
          <cell r="AM377">
            <v>9.07</v>
          </cell>
          <cell r="AN377">
            <v>9.3</v>
          </cell>
          <cell r="AO377">
            <v>9.53</v>
          </cell>
          <cell r="AP377">
            <v>9.76</v>
          </cell>
          <cell r="AQ377">
            <v>9.99</v>
          </cell>
          <cell r="AR377">
            <v>10.22</v>
          </cell>
          <cell r="AS377">
            <v>10.45</v>
          </cell>
          <cell r="AT377">
            <v>10.67</v>
          </cell>
          <cell r="AU377">
            <v>10.9</v>
          </cell>
          <cell r="AV377">
            <v>11.13</v>
          </cell>
          <cell r="AW377">
            <v>11.36</v>
          </cell>
          <cell r="AX377">
            <v>11.59</v>
          </cell>
          <cell r="AY377">
            <v>11.82</v>
          </cell>
          <cell r="AZ377">
            <v>12.05</v>
          </cell>
          <cell r="BA377">
            <v>12.28</v>
          </cell>
          <cell r="BB377">
            <v>12.51</v>
          </cell>
          <cell r="BC377">
            <v>11.36</v>
          </cell>
          <cell r="BD377">
            <v>8</v>
          </cell>
          <cell r="BE377">
            <v>10.13</v>
          </cell>
          <cell r="BF377">
            <v>10.45</v>
          </cell>
          <cell r="BG377">
            <v>10.77</v>
          </cell>
          <cell r="BH377">
            <v>11.09</v>
          </cell>
          <cell r="BI377">
            <v>11.41</v>
          </cell>
          <cell r="BJ377">
            <v>11.73</v>
          </cell>
          <cell r="BK377">
            <v>12.05</v>
          </cell>
          <cell r="BL377">
            <v>12.38</v>
          </cell>
          <cell r="BM377">
            <v>12.7</v>
          </cell>
          <cell r="BN377">
            <v>13.02</v>
          </cell>
          <cell r="BO377">
            <v>13.34</v>
          </cell>
          <cell r="BP377">
            <v>13.66</v>
          </cell>
          <cell r="BQ377">
            <v>13.98</v>
          </cell>
          <cell r="BR377">
            <v>14.3</v>
          </cell>
          <cell r="BS377">
            <v>14.62</v>
          </cell>
          <cell r="BT377">
            <v>14.94</v>
          </cell>
          <cell r="BU377">
            <v>15.26</v>
          </cell>
          <cell r="BV377">
            <v>15.59</v>
          </cell>
          <cell r="BW377">
            <v>15.91</v>
          </cell>
          <cell r="BX377">
            <v>16.23</v>
          </cell>
          <cell r="BY377">
            <v>16.55</v>
          </cell>
          <cell r="BZ377">
            <v>16.87</v>
          </cell>
          <cell r="CA377">
            <v>17.19</v>
          </cell>
          <cell r="CB377">
            <v>17.51</v>
          </cell>
          <cell r="CC377">
            <v>15.91</v>
          </cell>
        </row>
        <row r="378">
          <cell r="AD378">
            <v>9</v>
          </cell>
          <cell r="AE378">
            <v>7.94</v>
          </cell>
          <cell r="AF378">
            <v>8.2</v>
          </cell>
          <cell r="AG378">
            <v>8.46</v>
          </cell>
          <cell r="AH378">
            <v>8.71</v>
          </cell>
          <cell r="AI378">
            <v>8.97</v>
          </cell>
          <cell r="AJ378">
            <v>9.23</v>
          </cell>
          <cell r="AK378">
            <v>9.49</v>
          </cell>
          <cell r="AL378">
            <v>9.74</v>
          </cell>
          <cell r="AM378">
            <v>10</v>
          </cell>
          <cell r="AN378">
            <v>10.26</v>
          </cell>
          <cell r="AO378">
            <v>10.52</v>
          </cell>
          <cell r="AP378">
            <v>10.78</v>
          </cell>
          <cell r="AQ378">
            <v>11.03</v>
          </cell>
          <cell r="AR378">
            <v>11.29</v>
          </cell>
          <cell r="AS378">
            <v>11.55</v>
          </cell>
          <cell r="AT378">
            <v>11.81</v>
          </cell>
          <cell r="AU378">
            <v>12.07</v>
          </cell>
          <cell r="AV378">
            <v>12.32</v>
          </cell>
          <cell r="AW378">
            <v>12.58</v>
          </cell>
          <cell r="AX378">
            <v>12.84</v>
          </cell>
          <cell r="AY378">
            <v>13.1</v>
          </cell>
          <cell r="AZ378">
            <v>13.36</v>
          </cell>
          <cell r="BA378">
            <v>13.61</v>
          </cell>
          <cell r="BB378">
            <v>13.87</v>
          </cell>
          <cell r="BC378">
            <v>12.58</v>
          </cell>
          <cell r="BD378">
            <v>9</v>
          </cell>
          <cell r="BE378">
            <v>11.12</v>
          </cell>
          <cell r="BF378">
            <v>11.48</v>
          </cell>
          <cell r="BG378">
            <v>11.84</v>
          </cell>
          <cell r="BH378">
            <v>12.2</v>
          </cell>
          <cell r="BI378">
            <v>12.56</v>
          </cell>
          <cell r="BJ378">
            <v>12.92</v>
          </cell>
          <cell r="BK378">
            <v>13.28</v>
          </cell>
          <cell r="BL378">
            <v>13.64</v>
          </cell>
          <cell r="BM378">
            <v>14</v>
          </cell>
          <cell r="BN378">
            <v>14.37</v>
          </cell>
          <cell r="BO378">
            <v>14.73</v>
          </cell>
          <cell r="BP378">
            <v>15.09</v>
          </cell>
          <cell r="BQ378">
            <v>15.45</v>
          </cell>
          <cell r="BR378">
            <v>15.81</v>
          </cell>
          <cell r="BS378">
            <v>16.17</v>
          </cell>
          <cell r="BT378">
            <v>16.53</v>
          </cell>
          <cell r="BU378">
            <v>16.89</v>
          </cell>
          <cell r="BV378">
            <v>17.25</v>
          </cell>
          <cell r="BW378">
            <v>17.62</v>
          </cell>
          <cell r="BX378">
            <v>17.98</v>
          </cell>
          <cell r="BY378">
            <v>18.34</v>
          </cell>
          <cell r="BZ378">
            <v>18.7</v>
          </cell>
          <cell r="CA378">
            <v>19.06</v>
          </cell>
          <cell r="CB378">
            <v>19.42</v>
          </cell>
          <cell r="CC378">
            <v>17.61</v>
          </cell>
        </row>
        <row r="379">
          <cell r="AD379">
            <v>10</v>
          </cell>
          <cell r="AE379">
            <v>8.64</v>
          </cell>
          <cell r="AF379">
            <v>8.93</v>
          </cell>
          <cell r="AG379">
            <v>9.22</v>
          </cell>
          <cell r="AH379">
            <v>9.5</v>
          </cell>
          <cell r="AI379">
            <v>9.79</v>
          </cell>
          <cell r="AJ379">
            <v>10.08</v>
          </cell>
          <cell r="AK379">
            <v>10.36</v>
          </cell>
          <cell r="AL379">
            <v>10.65</v>
          </cell>
          <cell r="AM379">
            <v>10.94</v>
          </cell>
          <cell r="AN379">
            <v>11.22</v>
          </cell>
          <cell r="AO379">
            <v>11.51</v>
          </cell>
          <cell r="AP379">
            <v>11.8</v>
          </cell>
          <cell r="AQ379">
            <v>12.08</v>
          </cell>
          <cell r="AR379">
            <v>12.37</v>
          </cell>
          <cell r="AS379">
            <v>12.66</v>
          </cell>
          <cell r="AT379">
            <v>12.94</v>
          </cell>
          <cell r="AU379">
            <v>13.23</v>
          </cell>
          <cell r="AV379">
            <v>13.52</v>
          </cell>
          <cell r="AW379">
            <v>13.8</v>
          </cell>
          <cell r="AX379">
            <v>14.09</v>
          </cell>
          <cell r="AY379">
            <v>14.38</v>
          </cell>
          <cell r="AZ379">
            <v>14.66</v>
          </cell>
          <cell r="BA379">
            <v>14.95</v>
          </cell>
          <cell r="BB379">
            <v>15.24</v>
          </cell>
          <cell r="BC379">
            <v>13.8</v>
          </cell>
          <cell r="BD379">
            <v>10</v>
          </cell>
          <cell r="BE379">
            <v>12.1</v>
          </cell>
          <cell r="BF379">
            <v>12.5</v>
          </cell>
          <cell r="BG379">
            <v>12.9</v>
          </cell>
          <cell r="BH379">
            <v>13.3</v>
          </cell>
          <cell r="BI379">
            <v>13.71</v>
          </cell>
          <cell r="BJ379">
            <v>14.11</v>
          </cell>
          <cell r="BK379">
            <v>14.51</v>
          </cell>
          <cell r="BL379">
            <v>14.91</v>
          </cell>
          <cell r="BM379">
            <v>15.31</v>
          </cell>
          <cell r="BN379">
            <v>15.71</v>
          </cell>
          <cell r="BO379">
            <v>16.11</v>
          </cell>
          <cell r="BP379">
            <v>16.52</v>
          </cell>
          <cell r="BQ379">
            <v>16.92</v>
          </cell>
          <cell r="BR379">
            <v>17.32</v>
          </cell>
          <cell r="BS379">
            <v>17.72</v>
          </cell>
          <cell r="BT379">
            <v>18.12</v>
          </cell>
          <cell r="BU379">
            <v>18.52</v>
          </cell>
          <cell r="BV379">
            <v>18.92</v>
          </cell>
          <cell r="BW379">
            <v>19.32</v>
          </cell>
          <cell r="BX379">
            <v>19.72</v>
          </cell>
          <cell r="BY379">
            <v>20.13</v>
          </cell>
          <cell r="BZ379">
            <v>20.53</v>
          </cell>
          <cell r="CA379">
            <v>20.93</v>
          </cell>
          <cell r="CB379">
            <v>21.33</v>
          </cell>
          <cell r="CC379">
            <v>19.32</v>
          </cell>
        </row>
        <row r="380">
          <cell r="AD380">
            <v>11</v>
          </cell>
          <cell r="AE380">
            <v>9.35</v>
          </cell>
          <cell r="AF380">
            <v>9.66</v>
          </cell>
          <cell r="AG380">
            <v>9.98</v>
          </cell>
          <cell r="AH380">
            <v>10.29</v>
          </cell>
          <cell r="AI380">
            <v>10.61</v>
          </cell>
          <cell r="AJ380">
            <v>10.92</v>
          </cell>
          <cell r="AK380">
            <v>11.24</v>
          </cell>
          <cell r="AL380">
            <v>11.55</v>
          </cell>
          <cell r="AM380">
            <v>11.87</v>
          </cell>
          <cell r="AN380">
            <v>12.19</v>
          </cell>
          <cell r="AO380">
            <v>12.5</v>
          </cell>
          <cell r="AP380">
            <v>12.82</v>
          </cell>
          <cell r="AQ380">
            <v>13.13</v>
          </cell>
          <cell r="AR380">
            <v>13.45</v>
          </cell>
          <cell r="AS380">
            <v>13.76</v>
          </cell>
          <cell r="AT380">
            <v>14.08</v>
          </cell>
          <cell r="AU380">
            <v>14.39</v>
          </cell>
          <cell r="AV380">
            <v>14.71</v>
          </cell>
          <cell r="AW380">
            <v>15.02</v>
          </cell>
          <cell r="AX380">
            <v>15.34</v>
          </cell>
          <cell r="AY380">
            <v>15.65</v>
          </cell>
          <cell r="AZ380">
            <v>15.97</v>
          </cell>
          <cell r="BA380">
            <v>16.28</v>
          </cell>
          <cell r="BB380">
            <v>16.6</v>
          </cell>
          <cell r="BC380">
            <v>15.02</v>
          </cell>
          <cell r="BD380">
            <v>11</v>
          </cell>
          <cell r="BE380">
            <v>13.09</v>
          </cell>
          <cell r="BF380">
            <v>13.53</v>
          </cell>
          <cell r="BG380">
            <v>13.97</v>
          </cell>
          <cell r="BH380">
            <v>14.41</v>
          </cell>
          <cell r="BI380">
            <v>14.85</v>
          </cell>
          <cell r="BJ380">
            <v>15.29</v>
          </cell>
          <cell r="BK380">
            <v>15.74</v>
          </cell>
          <cell r="BL380">
            <v>16.18</v>
          </cell>
          <cell r="BM380">
            <v>16.62</v>
          </cell>
          <cell r="BN380">
            <v>17.06</v>
          </cell>
          <cell r="BO380">
            <v>17.5</v>
          </cell>
          <cell r="BP380">
            <v>17.94</v>
          </cell>
          <cell r="BQ380">
            <v>18.38</v>
          </cell>
          <cell r="BR380">
            <v>18.83</v>
          </cell>
          <cell r="BS380">
            <v>19.27</v>
          </cell>
          <cell r="BT380">
            <v>19.71</v>
          </cell>
          <cell r="BU380">
            <v>20.15</v>
          </cell>
          <cell r="BV380">
            <v>20.59</v>
          </cell>
          <cell r="BW380">
            <v>21.03</v>
          </cell>
          <cell r="BX380">
            <v>21.47</v>
          </cell>
          <cell r="BY380">
            <v>21.91</v>
          </cell>
          <cell r="BZ380">
            <v>22.36</v>
          </cell>
          <cell r="CA380">
            <v>22.8</v>
          </cell>
          <cell r="CB380">
            <v>23.24</v>
          </cell>
          <cell r="CC380">
            <v>21.03</v>
          </cell>
        </row>
        <row r="381">
          <cell r="AD381">
            <v>12</v>
          </cell>
          <cell r="AE381">
            <v>10.05</v>
          </cell>
          <cell r="AF381">
            <v>10.4</v>
          </cell>
          <cell r="AG381">
            <v>10.74</v>
          </cell>
          <cell r="AH381">
            <v>11.08</v>
          </cell>
          <cell r="AI381">
            <v>11.43</v>
          </cell>
          <cell r="AJ381">
            <v>11.77</v>
          </cell>
          <cell r="AK381">
            <v>12.12</v>
          </cell>
          <cell r="AL381">
            <v>12.46</v>
          </cell>
          <cell r="AM381">
            <v>12.8</v>
          </cell>
          <cell r="AN381">
            <v>13.15</v>
          </cell>
          <cell r="AO381">
            <v>13.49</v>
          </cell>
          <cell r="AP381">
            <v>13.84</v>
          </cell>
          <cell r="AQ381">
            <v>14.18</v>
          </cell>
          <cell r="AR381">
            <v>14.52</v>
          </cell>
          <cell r="AS381">
            <v>14.87</v>
          </cell>
          <cell r="AT381">
            <v>15.21</v>
          </cell>
          <cell r="AU381">
            <v>15.56</v>
          </cell>
          <cell r="AV381">
            <v>15.9</v>
          </cell>
          <cell r="AW381">
            <v>16.24</v>
          </cell>
          <cell r="AX381">
            <v>16.59</v>
          </cell>
          <cell r="AY381">
            <v>16.93</v>
          </cell>
          <cell r="AZ381">
            <v>17.28</v>
          </cell>
          <cell r="BA381">
            <v>17.62</v>
          </cell>
          <cell r="BB381">
            <v>17.96</v>
          </cell>
          <cell r="BC381">
            <v>16.24</v>
          </cell>
          <cell r="BD381">
            <v>12</v>
          </cell>
          <cell r="BE381">
            <v>14.07</v>
          </cell>
          <cell r="BF381">
            <v>14.56</v>
          </cell>
          <cell r="BG381">
            <v>15.04</v>
          </cell>
          <cell r="BH381">
            <v>15.52</v>
          </cell>
          <cell r="BI381">
            <v>16</v>
          </cell>
          <cell r="BJ381">
            <v>16.48</v>
          </cell>
          <cell r="BK381">
            <v>16.96</v>
          </cell>
          <cell r="BL381">
            <v>17.44</v>
          </cell>
          <cell r="BM381">
            <v>17.93</v>
          </cell>
          <cell r="BN381">
            <v>18.41</v>
          </cell>
          <cell r="BO381">
            <v>18.89</v>
          </cell>
          <cell r="BP381">
            <v>19.37</v>
          </cell>
          <cell r="BQ381">
            <v>19.85</v>
          </cell>
          <cell r="BR381">
            <v>20.33</v>
          </cell>
          <cell r="BS381">
            <v>20.81</v>
          </cell>
          <cell r="BT381">
            <v>21.3</v>
          </cell>
          <cell r="BU381">
            <v>21.78</v>
          </cell>
          <cell r="BV381">
            <v>22.26</v>
          </cell>
          <cell r="BW381">
            <v>22.74</v>
          </cell>
          <cell r="BX381">
            <v>23.22</v>
          </cell>
          <cell r="BY381">
            <v>23.7</v>
          </cell>
          <cell r="BZ381">
            <v>24.18</v>
          </cell>
          <cell r="CA381">
            <v>24.67</v>
          </cell>
          <cell r="CB381">
            <v>25.15</v>
          </cell>
          <cell r="CC381">
            <v>22.74</v>
          </cell>
        </row>
        <row r="382">
          <cell r="AD382">
            <v>13</v>
          </cell>
          <cell r="AE382">
            <v>10.76</v>
          </cell>
          <cell r="AF382">
            <v>11.13</v>
          </cell>
          <cell r="AG382">
            <v>11.5</v>
          </cell>
          <cell r="AH382">
            <v>11.87</v>
          </cell>
          <cell r="AI382">
            <v>12.25</v>
          </cell>
          <cell r="AJ382">
            <v>12.62</v>
          </cell>
          <cell r="AK382">
            <v>12.99</v>
          </cell>
          <cell r="AL382">
            <v>13.37</v>
          </cell>
          <cell r="AM382">
            <v>13.74</v>
          </cell>
          <cell r="AN382">
            <v>14.11</v>
          </cell>
          <cell r="AO382">
            <v>14.48</v>
          </cell>
          <cell r="AP382">
            <v>14.86</v>
          </cell>
          <cell r="AQ382">
            <v>15.23</v>
          </cell>
          <cell r="AR382">
            <v>15.6</v>
          </cell>
          <cell r="AS382">
            <v>15.97</v>
          </cell>
          <cell r="AT382">
            <v>16.35</v>
          </cell>
          <cell r="AU382">
            <v>16.72</v>
          </cell>
          <cell r="AV382">
            <v>17.09</v>
          </cell>
          <cell r="AW382">
            <v>17.46</v>
          </cell>
          <cell r="AX382">
            <v>17.84</v>
          </cell>
          <cell r="AY382">
            <v>18.21</v>
          </cell>
          <cell r="AZ382">
            <v>18.58</v>
          </cell>
          <cell r="BA382">
            <v>18.95</v>
          </cell>
          <cell r="BB382">
            <v>19.33</v>
          </cell>
          <cell r="BC382">
            <v>17.46</v>
          </cell>
          <cell r="BD382">
            <v>13</v>
          </cell>
          <cell r="BE382">
            <v>15.06</v>
          </cell>
          <cell r="BF382">
            <v>15.58</v>
          </cell>
          <cell r="BG382">
            <v>16.1</v>
          </cell>
          <cell r="BH382">
            <v>16.62</v>
          </cell>
          <cell r="BI382">
            <v>17.15</v>
          </cell>
          <cell r="BJ382">
            <v>17.67</v>
          </cell>
          <cell r="BK382">
            <v>18.19</v>
          </cell>
          <cell r="BL382">
            <v>18.71</v>
          </cell>
          <cell r="BM382">
            <v>19.23</v>
          </cell>
          <cell r="BN382">
            <v>19.75</v>
          </cell>
          <cell r="BO382">
            <v>20.28</v>
          </cell>
          <cell r="BP382">
            <v>20.8</v>
          </cell>
          <cell r="BQ382">
            <v>21.32</v>
          </cell>
          <cell r="BR382">
            <v>21.84</v>
          </cell>
          <cell r="BS382">
            <v>22.36</v>
          </cell>
          <cell r="BT382">
            <v>22.88</v>
          </cell>
          <cell r="BU382">
            <v>23.41</v>
          </cell>
          <cell r="BV382">
            <v>23.93</v>
          </cell>
          <cell r="BW382">
            <v>24.45</v>
          </cell>
          <cell r="BX382">
            <v>24.97</v>
          </cell>
          <cell r="BY382">
            <v>25.49</v>
          </cell>
          <cell r="BZ382">
            <v>26.01</v>
          </cell>
          <cell r="CA382">
            <v>26.54</v>
          </cell>
          <cell r="CB382">
            <v>27.06</v>
          </cell>
          <cell r="CC382">
            <v>24.45</v>
          </cell>
        </row>
        <row r="383">
          <cell r="AD383">
            <v>14</v>
          </cell>
          <cell r="AE383">
            <v>11.46</v>
          </cell>
          <cell r="AF383">
            <v>11.86</v>
          </cell>
          <cell r="AG383">
            <v>12.26</v>
          </cell>
          <cell r="AH383">
            <v>12.67</v>
          </cell>
          <cell r="AI383">
            <v>13.07</v>
          </cell>
          <cell r="AJ383">
            <v>13.47</v>
          </cell>
          <cell r="AK383">
            <v>13.87</v>
          </cell>
          <cell r="AL383">
            <v>14.27</v>
          </cell>
          <cell r="AM383">
            <v>14.67</v>
          </cell>
          <cell r="AN383">
            <v>15.07</v>
          </cell>
          <cell r="AO383">
            <v>15.47</v>
          </cell>
          <cell r="AP383">
            <v>15.88</v>
          </cell>
          <cell r="AQ383">
            <v>16.28</v>
          </cell>
          <cell r="AR383">
            <v>16.68</v>
          </cell>
          <cell r="AS383">
            <v>17.08</v>
          </cell>
          <cell r="AT383">
            <v>17.48</v>
          </cell>
          <cell r="AU383">
            <v>17.88</v>
          </cell>
          <cell r="AV383">
            <v>18.28</v>
          </cell>
          <cell r="AW383">
            <v>18.68</v>
          </cell>
          <cell r="AX383">
            <v>19.09</v>
          </cell>
          <cell r="AY383">
            <v>19.49</v>
          </cell>
          <cell r="AZ383">
            <v>19.89</v>
          </cell>
          <cell r="BA383">
            <v>20.29</v>
          </cell>
          <cell r="BB383">
            <v>20.69</v>
          </cell>
          <cell r="BC383">
            <v>18.68</v>
          </cell>
          <cell r="BD383">
            <v>14</v>
          </cell>
          <cell r="BE383">
            <v>16.05</v>
          </cell>
          <cell r="BF383">
            <v>16.61</v>
          </cell>
          <cell r="BG383">
            <v>17.17</v>
          </cell>
          <cell r="BH383">
            <v>17.73</v>
          </cell>
          <cell r="BI383">
            <v>18.29</v>
          </cell>
          <cell r="BJ383">
            <v>18.85</v>
          </cell>
          <cell r="BK383">
            <v>19.42</v>
          </cell>
          <cell r="BL383">
            <v>19.98</v>
          </cell>
          <cell r="BM383">
            <v>20.54</v>
          </cell>
          <cell r="BN383">
            <v>21.1</v>
          </cell>
          <cell r="BO383">
            <v>21.66</v>
          </cell>
          <cell r="BP383">
            <v>22.23</v>
          </cell>
          <cell r="BQ383">
            <v>22.79</v>
          </cell>
          <cell r="BR383">
            <v>23.35</v>
          </cell>
          <cell r="BS383">
            <v>23.91</v>
          </cell>
          <cell r="BT383">
            <v>24.47</v>
          </cell>
          <cell r="BU383">
            <v>25.03</v>
          </cell>
          <cell r="BV383">
            <v>25.6</v>
          </cell>
          <cell r="BW383">
            <v>26.16</v>
          </cell>
          <cell r="BX383">
            <v>26.72</v>
          </cell>
          <cell r="BY383">
            <v>27.28</v>
          </cell>
          <cell r="BZ383">
            <v>27.84</v>
          </cell>
          <cell r="CA383">
            <v>28.4</v>
          </cell>
          <cell r="CB383">
            <v>28.97</v>
          </cell>
          <cell r="CC383">
            <v>26.16</v>
          </cell>
        </row>
        <row r="384">
          <cell r="AD384">
            <v>15</v>
          </cell>
          <cell r="AE384">
            <v>12.31</v>
          </cell>
          <cell r="AF384">
            <v>12.74</v>
          </cell>
          <cell r="AG384">
            <v>13.17</v>
          </cell>
          <cell r="AH384">
            <v>13.6</v>
          </cell>
          <cell r="AI384">
            <v>14.03</v>
          </cell>
          <cell r="AJ384">
            <v>14.46</v>
          </cell>
          <cell r="AK384">
            <v>14.89</v>
          </cell>
          <cell r="AL384">
            <v>15.32</v>
          </cell>
          <cell r="AM384">
            <v>15.75</v>
          </cell>
          <cell r="AN384">
            <v>16.18</v>
          </cell>
          <cell r="AO384">
            <v>16.61</v>
          </cell>
          <cell r="AP384">
            <v>17.04</v>
          </cell>
          <cell r="AQ384">
            <v>17.47</v>
          </cell>
          <cell r="AR384">
            <v>17.9</v>
          </cell>
          <cell r="AS384">
            <v>18.33</v>
          </cell>
          <cell r="AT384">
            <v>18.76</v>
          </cell>
          <cell r="AU384">
            <v>19.19</v>
          </cell>
          <cell r="AV384">
            <v>19.62</v>
          </cell>
          <cell r="AW384">
            <v>20.05</v>
          </cell>
          <cell r="AX384">
            <v>20.48</v>
          </cell>
          <cell r="AY384">
            <v>20.91</v>
          </cell>
          <cell r="AZ384">
            <v>21.34</v>
          </cell>
          <cell r="BA384">
            <v>21.77</v>
          </cell>
          <cell r="BB384">
            <v>22.2</v>
          </cell>
          <cell r="BC384">
            <v>20.05</v>
          </cell>
          <cell r="BD384">
            <v>15</v>
          </cell>
          <cell r="BE384">
            <v>17.24</v>
          </cell>
          <cell r="BF384">
            <v>17.84</v>
          </cell>
          <cell r="BG384">
            <v>18.44</v>
          </cell>
          <cell r="BH384">
            <v>19.05</v>
          </cell>
          <cell r="BI384">
            <v>19.65</v>
          </cell>
          <cell r="BJ384">
            <v>20.25</v>
          </cell>
          <cell r="BK384">
            <v>20.85</v>
          </cell>
          <cell r="BL384">
            <v>21.45</v>
          </cell>
          <cell r="BM384">
            <v>22.05</v>
          </cell>
          <cell r="BN384">
            <v>22.66</v>
          </cell>
          <cell r="BO384">
            <v>23.26</v>
          </cell>
          <cell r="BP384">
            <v>23.86</v>
          </cell>
          <cell r="BQ384">
            <v>24.46</v>
          </cell>
          <cell r="BR384">
            <v>25.06</v>
          </cell>
          <cell r="BS384">
            <v>25.67</v>
          </cell>
          <cell r="BT384">
            <v>26.27</v>
          </cell>
          <cell r="BU384">
            <v>26.87</v>
          </cell>
          <cell r="BV384">
            <v>27.47</v>
          </cell>
          <cell r="BW384">
            <v>28.07</v>
          </cell>
          <cell r="BX384">
            <v>28.67</v>
          </cell>
          <cell r="BY384">
            <v>29.28</v>
          </cell>
          <cell r="BZ384">
            <v>29.88</v>
          </cell>
          <cell r="CA384">
            <v>30.48</v>
          </cell>
          <cell r="CB384">
            <v>31.08</v>
          </cell>
          <cell r="CC384">
            <v>28.07</v>
          </cell>
        </row>
        <row r="385">
          <cell r="AD385">
            <v>16</v>
          </cell>
          <cell r="AE385">
            <v>13.11</v>
          </cell>
          <cell r="AF385">
            <v>13.57</v>
          </cell>
          <cell r="AG385">
            <v>14.03</v>
          </cell>
          <cell r="AH385">
            <v>14.49</v>
          </cell>
          <cell r="AI385">
            <v>14.95</v>
          </cell>
          <cell r="AJ385">
            <v>15.41</v>
          </cell>
          <cell r="AK385">
            <v>15.86</v>
          </cell>
          <cell r="AL385">
            <v>16.32</v>
          </cell>
          <cell r="AM385">
            <v>16.78</v>
          </cell>
          <cell r="AN385">
            <v>17.24</v>
          </cell>
          <cell r="AO385">
            <v>17.7</v>
          </cell>
          <cell r="AP385">
            <v>18.16</v>
          </cell>
          <cell r="AQ385">
            <v>18.62</v>
          </cell>
          <cell r="AR385">
            <v>19.08</v>
          </cell>
          <cell r="AS385">
            <v>19.53</v>
          </cell>
          <cell r="AT385">
            <v>19.99</v>
          </cell>
          <cell r="AU385">
            <v>20.45</v>
          </cell>
          <cell r="AV385">
            <v>20.91</v>
          </cell>
          <cell r="AW385">
            <v>21.37</v>
          </cell>
          <cell r="AX385">
            <v>21.83</v>
          </cell>
          <cell r="AY385">
            <v>22.28</v>
          </cell>
          <cell r="AZ385">
            <v>22.74</v>
          </cell>
          <cell r="BA385">
            <v>23.2</v>
          </cell>
          <cell r="BB385">
            <v>23.66</v>
          </cell>
          <cell r="BC385">
            <v>21.37</v>
          </cell>
          <cell r="BD385">
            <v>16</v>
          </cell>
          <cell r="BE385">
            <v>18.36</v>
          </cell>
          <cell r="BF385">
            <v>19</v>
          </cell>
          <cell r="BG385">
            <v>19.64</v>
          </cell>
          <cell r="BH385">
            <v>20.29</v>
          </cell>
          <cell r="BI385">
            <v>20.93</v>
          </cell>
          <cell r="BJ385">
            <v>21.57</v>
          </cell>
          <cell r="BK385">
            <v>22.21</v>
          </cell>
          <cell r="BL385">
            <v>22.85</v>
          </cell>
          <cell r="BM385">
            <v>23.5</v>
          </cell>
          <cell r="BN385">
            <v>24.14</v>
          </cell>
          <cell r="BO385">
            <v>24.78</v>
          </cell>
          <cell r="BP385">
            <v>25.42</v>
          </cell>
          <cell r="BQ385">
            <v>26.06</v>
          </cell>
          <cell r="BR385">
            <v>26.7</v>
          </cell>
          <cell r="BS385">
            <v>27.35</v>
          </cell>
          <cell r="BT385">
            <v>27.99</v>
          </cell>
          <cell r="BU385">
            <v>28.63</v>
          </cell>
          <cell r="BV385">
            <v>29.27</v>
          </cell>
          <cell r="BW385">
            <v>29.91</v>
          </cell>
          <cell r="BX385">
            <v>30.56</v>
          </cell>
          <cell r="BY385">
            <v>31.2</v>
          </cell>
          <cell r="BZ385">
            <v>31.84</v>
          </cell>
          <cell r="CA385">
            <v>32.48</v>
          </cell>
          <cell r="CB385">
            <v>33.12</v>
          </cell>
          <cell r="CC385">
            <v>29.91</v>
          </cell>
        </row>
        <row r="386">
          <cell r="AD386">
            <v>17</v>
          </cell>
          <cell r="AE386">
            <v>13.91</v>
          </cell>
          <cell r="AF386">
            <v>14.4</v>
          </cell>
          <cell r="AG386">
            <v>14.89</v>
          </cell>
          <cell r="AH386">
            <v>15.37</v>
          </cell>
          <cell r="AI386">
            <v>15.86</v>
          </cell>
          <cell r="AJ386">
            <v>16.35</v>
          </cell>
          <cell r="AK386">
            <v>16.84</v>
          </cell>
          <cell r="AL386">
            <v>17.32</v>
          </cell>
          <cell r="AM386">
            <v>17.81</v>
          </cell>
          <cell r="AN386">
            <v>18.3</v>
          </cell>
          <cell r="AO386">
            <v>18.79</v>
          </cell>
          <cell r="AP386">
            <v>19.27</v>
          </cell>
          <cell r="AQ386">
            <v>19.76</v>
          </cell>
          <cell r="AR386">
            <v>20.25</v>
          </cell>
          <cell r="AS386">
            <v>20.73</v>
          </cell>
          <cell r="AT386">
            <v>21.22</v>
          </cell>
          <cell r="AU386">
            <v>21.71</v>
          </cell>
          <cell r="AV386">
            <v>22.2</v>
          </cell>
          <cell r="AW386">
            <v>22.68</v>
          </cell>
          <cell r="AX386">
            <v>23.17</v>
          </cell>
          <cell r="AY386">
            <v>23.66</v>
          </cell>
          <cell r="AZ386">
            <v>24.14</v>
          </cell>
          <cell r="BA386">
            <v>24.63</v>
          </cell>
          <cell r="BB386">
            <v>25.12</v>
          </cell>
          <cell r="BC386">
            <v>22.68</v>
          </cell>
          <cell r="BD386">
            <v>17</v>
          </cell>
          <cell r="BE386">
            <v>19.48</v>
          </cell>
          <cell r="BF386">
            <v>20.16</v>
          </cell>
          <cell r="BG386">
            <v>20.84</v>
          </cell>
          <cell r="BH386">
            <v>21.52</v>
          </cell>
          <cell r="BI386">
            <v>22.21</v>
          </cell>
          <cell r="BJ386">
            <v>22.89</v>
          </cell>
          <cell r="BK386">
            <v>23.57</v>
          </cell>
          <cell r="BL386">
            <v>24.25</v>
          </cell>
          <cell r="BM386">
            <v>24.94</v>
          </cell>
          <cell r="BN386">
            <v>25.62</v>
          </cell>
          <cell r="BO386">
            <v>26.3</v>
          </cell>
          <cell r="BP386">
            <v>26.98</v>
          </cell>
          <cell r="BQ386">
            <v>27.66</v>
          </cell>
          <cell r="BR386">
            <v>28.35</v>
          </cell>
          <cell r="BS386">
            <v>29.03</v>
          </cell>
          <cell r="BT386">
            <v>29.71</v>
          </cell>
          <cell r="BU386">
            <v>30.39</v>
          </cell>
          <cell r="BV386">
            <v>31.07</v>
          </cell>
          <cell r="BW386">
            <v>31.76</v>
          </cell>
          <cell r="BX386">
            <v>32.44</v>
          </cell>
          <cell r="BY386">
            <v>33.12</v>
          </cell>
          <cell r="BZ386">
            <v>33.8</v>
          </cell>
          <cell r="CA386">
            <v>34.48</v>
          </cell>
          <cell r="CB386">
            <v>35.17</v>
          </cell>
          <cell r="CC386">
            <v>31.76</v>
          </cell>
        </row>
        <row r="387">
          <cell r="AD387">
            <v>18</v>
          </cell>
          <cell r="AE387">
            <v>14.71</v>
          </cell>
          <cell r="AF387">
            <v>15.23</v>
          </cell>
          <cell r="AG387">
            <v>15.74</v>
          </cell>
          <cell r="AH387">
            <v>16.26</v>
          </cell>
          <cell r="AI387">
            <v>16.78</v>
          </cell>
          <cell r="AJ387">
            <v>17.29</v>
          </cell>
          <cell r="AK387">
            <v>17.81</v>
          </cell>
          <cell r="AL387">
            <v>18.32</v>
          </cell>
          <cell r="AM387">
            <v>18.84</v>
          </cell>
          <cell r="AN387">
            <v>19.36</v>
          </cell>
          <cell r="AO387">
            <v>19.87</v>
          </cell>
          <cell r="AP387">
            <v>20.39</v>
          </cell>
          <cell r="AQ387">
            <v>20.9</v>
          </cell>
          <cell r="AR387">
            <v>21.42</v>
          </cell>
          <cell r="AS387">
            <v>21.94</v>
          </cell>
          <cell r="AT387">
            <v>22.45</v>
          </cell>
          <cell r="AU387">
            <v>22.97</v>
          </cell>
          <cell r="AV387">
            <v>23.48</v>
          </cell>
          <cell r="AW387">
            <v>24</v>
          </cell>
          <cell r="AX387">
            <v>24.51</v>
          </cell>
          <cell r="AY387">
            <v>25.03</v>
          </cell>
          <cell r="AZ387">
            <v>25.55</v>
          </cell>
          <cell r="BA387">
            <v>26.06</v>
          </cell>
          <cell r="BB387">
            <v>26.58</v>
          </cell>
          <cell r="BC387">
            <v>24</v>
          </cell>
          <cell r="BD387">
            <v>18</v>
          </cell>
          <cell r="BE387">
            <v>20.6</v>
          </cell>
          <cell r="BF387">
            <v>21.32</v>
          </cell>
          <cell r="BG387">
            <v>22.04</v>
          </cell>
          <cell r="BH387">
            <v>22.76</v>
          </cell>
          <cell r="BI387">
            <v>23.49</v>
          </cell>
          <cell r="BJ387">
            <v>24.21</v>
          </cell>
          <cell r="BK387">
            <v>24.93</v>
          </cell>
          <cell r="BL387">
            <v>25.65</v>
          </cell>
          <cell r="BM387">
            <v>26.38</v>
          </cell>
          <cell r="BN387">
            <v>27.1</v>
          </cell>
          <cell r="BO387">
            <v>27.82</v>
          </cell>
          <cell r="BP387">
            <v>28.54</v>
          </cell>
          <cell r="BQ387">
            <v>29.26</v>
          </cell>
          <cell r="BR387">
            <v>29.99</v>
          </cell>
          <cell r="BS387">
            <v>30.71</v>
          </cell>
          <cell r="BT387">
            <v>31.43</v>
          </cell>
          <cell r="BU387">
            <v>32.15</v>
          </cell>
          <cell r="BV387">
            <v>32.88</v>
          </cell>
          <cell r="BW387">
            <v>33.6</v>
          </cell>
          <cell r="BX387">
            <v>34.32</v>
          </cell>
          <cell r="BY387">
            <v>35.04</v>
          </cell>
          <cell r="BZ387">
            <v>35.76</v>
          </cell>
          <cell r="CA387">
            <v>36.49</v>
          </cell>
          <cell r="CB387">
            <v>37.21</v>
          </cell>
          <cell r="CC387">
            <v>33.6</v>
          </cell>
        </row>
        <row r="388">
          <cell r="AD388">
            <v>19</v>
          </cell>
          <cell r="AE388">
            <v>15.51</v>
          </cell>
          <cell r="AF388">
            <v>16.06</v>
          </cell>
          <cell r="AG388">
            <v>16.6</v>
          </cell>
          <cell r="AH388">
            <v>17.15</v>
          </cell>
          <cell r="AI388">
            <v>17.69</v>
          </cell>
          <cell r="AJ388">
            <v>18.24</v>
          </cell>
          <cell r="AK388">
            <v>18.78</v>
          </cell>
          <cell r="AL388">
            <v>19.32</v>
          </cell>
          <cell r="AM388">
            <v>19.87</v>
          </cell>
          <cell r="AN388">
            <v>20.41</v>
          </cell>
          <cell r="AO388">
            <v>20.96</v>
          </cell>
          <cell r="AP388">
            <v>21.5</v>
          </cell>
          <cell r="AQ388">
            <v>22.05</v>
          </cell>
          <cell r="AR388">
            <v>22.59</v>
          </cell>
          <cell r="AS388">
            <v>23.14</v>
          </cell>
          <cell r="AT388">
            <v>23.68</v>
          </cell>
          <cell r="AU388">
            <v>24.23</v>
          </cell>
          <cell r="AV388">
            <v>24.77</v>
          </cell>
          <cell r="AW388">
            <v>25.31</v>
          </cell>
          <cell r="AX388">
            <v>25.86</v>
          </cell>
          <cell r="AY388">
            <v>26.4</v>
          </cell>
          <cell r="AZ388">
            <v>26.95</v>
          </cell>
          <cell r="BA388">
            <v>27.49</v>
          </cell>
          <cell r="BB388">
            <v>28.04</v>
          </cell>
          <cell r="BC388">
            <v>25.31</v>
          </cell>
          <cell r="BD388">
            <v>19</v>
          </cell>
          <cell r="BE388">
            <v>21.72</v>
          </cell>
          <cell r="BF388">
            <v>22.48</v>
          </cell>
          <cell r="BG388">
            <v>23.24</v>
          </cell>
          <cell r="BH388">
            <v>24</v>
          </cell>
          <cell r="BI388">
            <v>24.77</v>
          </cell>
          <cell r="BJ388">
            <v>25.53</v>
          </cell>
          <cell r="BK388">
            <v>26.29</v>
          </cell>
          <cell r="BL388">
            <v>27.05</v>
          </cell>
          <cell r="BM388">
            <v>27.82</v>
          </cell>
          <cell r="BN388">
            <v>28.58</v>
          </cell>
          <cell r="BO388">
            <v>29.34</v>
          </cell>
          <cell r="BP388">
            <v>30.1</v>
          </cell>
          <cell r="BQ388">
            <v>30.87</v>
          </cell>
          <cell r="BR388">
            <v>31.63</v>
          </cell>
          <cell r="BS388">
            <v>32.39</v>
          </cell>
          <cell r="BT388">
            <v>33.15</v>
          </cell>
          <cell r="BU388">
            <v>33.92</v>
          </cell>
          <cell r="BV388">
            <v>34.68</v>
          </cell>
          <cell r="BW388">
            <v>35.44</v>
          </cell>
          <cell r="BX388">
            <v>36.2</v>
          </cell>
          <cell r="BY388">
            <v>36.96</v>
          </cell>
          <cell r="BZ388">
            <v>37.73</v>
          </cell>
          <cell r="CA388">
            <v>38.49</v>
          </cell>
          <cell r="CB388">
            <v>39.25</v>
          </cell>
          <cell r="CC388">
            <v>35.44</v>
          </cell>
        </row>
        <row r="389">
          <cell r="AD389">
            <v>20</v>
          </cell>
          <cell r="AE389">
            <v>16.31</v>
          </cell>
          <cell r="AF389">
            <v>16.89</v>
          </cell>
          <cell r="AG389">
            <v>17.46</v>
          </cell>
          <cell r="AH389">
            <v>18.03</v>
          </cell>
          <cell r="AI389">
            <v>18.6</v>
          </cell>
          <cell r="AJ389">
            <v>19.18</v>
          </cell>
          <cell r="AK389">
            <v>19.75</v>
          </cell>
          <cell r="AL389">
            <v>20.32</v>
          </cell>
          <cell r="AM389">
            <v>20.9</v>
          </cell>
          <cell r="AN389">
            <v>21.47</v>
          </cell>
          <cell r="AO389">
            <v>22.04</v>
          </cell>
          <cell r="AP389">
            <v>22.62</v>
          </cell>
          <cell r="AQ389">
            <v>23.19</v>
          </cell>
          <cell r="AR389">
            <v>23.76</v>
          </cell>
          <cell r="AS389">
            <v>24.34</v>
          </cell>
          <cell r="AT389">
            <v>24.91</v>
          </cell>
          <cell r="AU389">
            <v>25.48</v>
          </cell>
          <cell r="AV389">
            <v>26.06</v>
          </cell>
          <cell r="AW389">
            <v>26.63</v>
          </cell>
          <cell r="AX389">
            <v>27.2</v>
          </cell>
          <cell r="AY389">
            <v>27.78</v>
          </cell>
          <cell r="AZ389">
            <v>28.35</v>
          </cell>
          <cell r="BA389">
            <v>28.92</v>
          </cell>
          <cell r="BB389">
            <v>29.5</v>
          </cell>
          <cell r="BC389">
            <v>26.63</v>
          </cell>
          <cell r="BD389">
            <v>20</v>
          </cell>
          <cell r="BE389">
            <v>22.84</v>
          </cell>
          <cell r="BF389">
            <v>23.64</v>
          </cell>
          <cell r="BG389">
            <v>24.44</v>
          </cell>
          <cell r="BH389">
            <v>25.24</v>
          </cell>
          <cell r="BI389">
            <v>26.05</v>
          </cell>
          <cell r="BJ389">
            <v>26.85</v>
          </cell>
          <cell r="BK389">
            <v>27.65</v>
          </cell>
          <cell r="BL389">
            <v>28.45</v>
          </cell>
          <cell r="BM389">
            <v>29.26</v>
          </cell>
          <cell r="BN389">
            <v>30.06</v>
          </cell>
          <cell r="BO389">
            <v>30.86</v>
          </cell>
          <cell r="BP389">
            <v>31.66</v>
          </cell>
          <cell r="BQ389">
            <v>32.47</v>
          </cell>
          <cell r="BR389">
            <v>33.27</v>
          </cell>
          <cell r="BS389">
            <v>34.07</v>
          </cell>
          <cell r="BT389">
            <v>34.87</v>
          </cell>
          <cell r="BU389">
            <v>35.68</v>
          </cell>
          <cell r="BV389">
            <v>36.48</v>
          </cell>
          <cell r="BW389">
            <v>37.28</v>
          </cell>
          <cell r="BX389">
            <v>38.08</v>
          </cell>
          <cell r="BY389">
            <v>38.89</v>
          </cell>
          <cell r="BZ389">
            <v>39.69</v>
          </cell>
          <cell r="CA389">
            <v>40.49</v>
          </cell>
          <cell r="CB389">
            <v>41.29</v>
          </cell>
          <cell r="CC389">
            <v>37.28</v>
          </cell>
        </row>
        <row r="390">
          <cell r="AD390">
            <v>21</v>
          </cell>
          <cell r="AE390">
            <v>17.11</v>
          </cell>
          <cell r="AF390">
            <v>17.71</v>
          </cell>
          <cell r="AG390">
            <v>18.32</v>
          </cell>
          <cell r="AH390">
            <v>18.92</v>
          </cell>
          <cell r="AI390">
            <v>19.52</v>
          </cell>
          <cell r="AJ390">
            <v>20.12</v>
          </cell>
          <cell r="AK390">
            <v>20.72</v>
          </cell>
          <cell r="AL390">
            <v>21.32</v>
          </cell>
          <cell r="AM390">
            <v>21.93</v>
          </cell>
          <cell r="AN390">
            <v>22.53</v>
          </cell>
          <cell r="AO390">
            <v>23.13</v>
          </cell>
          <cell r="AP390">
            <v>23.73</v>
          </cell>
          <cell r="AQ390">
            <v>24.33</v>
          </cell>
          <cell r="AR390">
            <v>24.94</v>
          </cell>
          <cell r="AS390">
            <v>25.54</v>
          </cell>
          <cell r="AT390">
            <v>26.14</v>
          </cell>
          <cell r="AU390">
            <v>26.74</v>
          </cell>
          <cell r="AV390">
            <v>27.34</v>
          </cell>
          <cell r="AW390">
            <v>27.95</v>
          </cell>
          <cell r="AX390">
            <v>28.55</v>
          </cell>
          <cell r="AY390">
            <v>29.15</v>
          </cell>
          <cell r="AZ390">
            <v>29.75</v>
          </cell>
          <cell r="BA390">
            <v>30.35</v>
          </cell>
          <cell r="BB390">
            <v>30.95</v>
          </cell>
          <cell r="BC390">
            <v>27.94</v>
          </cell>
          <cell r="BD390">
            <v>21</v>
          </cell>
          <cell r="BE390">
            <v>23.96</v>
          </cell>
          <cell r="BF390">
            <v>24.8</v>
          </cell>
          <cell r="BG390">
            <v>25.64</v>
          </cell>
          <cell r="BH390">
            <v>26.48</v>
          </cell>
          <cell r="BI390">
            <v>27.33</v>
          </cell>
          <cell r="BJ390">
            <v>28.17</v>
          </cell>
          <cell r="BK390">
            <v>29.01</v>
          </cell>
          <cell r="BL390">
            <v>29.85</v>
          </cell>
          <cell r="BM390">
            <v>30.7</v>
          </cell>
          <cell r="BN390">
            <v>31.54</v>
          </cell>
          <cell r="BO390">
            <v>32.38</v>
          </cell>
          <cell r="BP390">
            <v>33.23</v>
          </cell>
          <cell r="BQ390">
            <v>34.07</v>
          </cell>
          <cell r="BR390">
            <v>34.91</v>
          </cell>
          <cell r="BS390">
            <v>35.75</v>
          </cell>
          <cell r="BT390">
            <v>36.6</v>
          </cell>
          <cell r="BU390">
            <v>37.44</v>
          </cell>
          <cell r="BV390">
            <v>38.28</v>
          </cell>
          <cell r="BW390">
            <v>39.12</v>
          </cell>
          <cell r="BX390">
            <v>39.97</v>
          </cell>
          <cell r="BY390">
            <v>40.81</v>
          </cell>
          <cell r="BZ390">
            <v>41.65</v>
          </cell>
          <cell r="CA390">
            <v>42.49</v>
          </cell>
          <cell r="CB390">
            <v>43.34</v>
          </cell>
          <cell r="CC390">
            <v>39.12</v>
          </cell>
        </row>
        <row r="391">
          <cell r="AD391">
            <v>22</v>
          </cell>
          <cell r="AE391">
            <v>17.91</v>
          </cell>
          <cell r="AF391">
            <v>18.54</v>
          </cell>
          <cell r="AG391">
            <v>19.17</v>
          </cell>
          <cell r="AH391">
            <v>19.8</v>
          </cell>
          <cell r="AI391">
            <v>20.43</v>
          </cell>
          <cell r="AJ391">
            <v>21.06</v>
          </cell>
          <cell r="AK391">
            <v>21.69</v>
          </cell>
          <cell r="AL391">
            <v>22.32</v>
          </cell>
          <cell r="AM391">
            <v>22.96</v>
          </cell>
          <cell r="AN391">
            <v>23.59</v>
          </cell>
          <cell r="AO391">
            <v>24.22</v>
          </cell>
          <cell r="AP391">
            <v>24.85</v>
          </cell>
          <cell r="AQ391">
            <v>25.48</v>
          </cell>
          <cell r="AR391">
            <v>26.11</v>
          </cell>
          <cell r="AS391">
            <v>26.74</v>
          </cell>
          <cell r="AT391">
            <v>27.37</v>
          </cell>
          <cell r="AU391">
            <v>28</v>
          </cell>
          <cell r="AV391">
            <v>28.63</v>
          </cell>
          <cell r="AW391">
            <v>29.26</v>
          </cell>
          <cell r="AX391">
            <v>29.89</v>
          </cell>
          <cell r="AY391">
            <v>30.52</v>
          </cell>
          <cell r="AZ391">
            <v>31.15</v>
          </cell>
          <cell r="BA391">
            <v>31.78</v>
          </cell>
          <cell r="BB391">
            <v>32.41</v>
          </cell>
          <cell r="BC391">
            <v>29.26</v>
          </cell>
          <cell r="BD391">
            <v>22</v>
          </cell>
          <cell r="BE391">
            <v>25.08</v>
          </cell>
          <cell r="BF391">
            <v>25.96</v>
          </cell>
          <cell r="BG391">
            <v>26.84</v>
          </cell>
          <cell r="BH391">
            <v>27.72</v>
          </cell>
          <cell r="BI391">
            <v>28.61</v>
          </cell>
          <cell r="BJ391">
            <v>29.47</v>
          </cell>
          <cell r="BK391">
            <v>30.37</v>
          </cell>
          <cell r="BL391">
            <v>31.25</v>
          </cell>
          <cell r="BM391">
            <v>32.14</v>
          </cell>
          <cell r="BN391">
            <v>33.02</v>
          </cell>
          <cell r="BO391">
            <v>33.9</v>
          </cell>
          <cell r="BP391">
            <v>34.79</v>
          </cell>
          <cell r="BQ391">
            <v>35.67</v>
          </cell>
          <cell r="BR391">
            <v>36.55</v>
          </cell>
          <cell r="BS391">
            <v>37.43</v>
          </cell>
          <cell r="BT391">
            <v>38.32</v>
          </cell>
          <cell r="BU391">
            <v>39.2</v>
          </cell>
          <cell r="BV391">
            <v>40.08</v>
          </cell>
          <cell r="BW391">
            <v>40.96</v>
          </cell>
          <cell r="BX391">
            <v>41.85</v>
          </cell>
          <cell r="BY391">
            <v>42.73</v>
          </cell>
          <cell r="BZ391">
            <v>43.61</v>
          </cell>
          <cell r="CA391">
            <v>44.5</v>
          </cell>
          <cell r="CB391">
            <v>45.38</v>
          </cell>
          <cell r="CC391">
            <v>40.96</v>
          </cell>
        </row>
        <row r="392">
          <cell r="AD392">
            <v>23</v>
          </cell>
          <cell r="AE392">
            <v>18.71</v>
          </cell>
          <cell r="AF392">
            <v>19.37</v>
          </cell>
          <cell r="AG392">
            <v>20.03</v>
          </cell>
          <cell r="AH392">
            <v>20.69</v>
          </cell>
          <cell r="AI392">
            <v>21.35</v>
          </cell>
          <cell r="AJ392">
            <v>22.01</v>
          </cell>
          <cell r="AK392">
            <v>22.67</v>
          </cell>
          <cell r="AL392">
            <v>23.33</v>
          </cell>
          <cell r="AM392">
            <v>23.98</v>
          </cell>
          <cell r="AN392">
            <v>24.64</v>
          </cell>
          <cell r="AO392">
            <v>25.3</v>
          </cell>
          <cell r="AP392">
            <v>25.96</v>
          </cell>
          <cell r="AQ392">
            <v>26.62</v>
          </cell>
          <cell r="AR392">
            <v>27.28</v>
          </cell>
          <cell r="AS392">
            <v>27.94</v>
          </cell>
          <cell r="AT392">
            <v>28.6</v>
          </cell>
          <cell r="AU392">
            <v>29.26</v>
          </cell>
          <cell r="AV392">
            <v>29.92</v>
          </cell>
          <cell r="AW392">
            <v>30.58</v>
          </cell>
          <cell r="AX392">
            <v>31.24</v>
          </cell>
          <cell r="AY392">
            <v>31.89</v>
          </cell>
          <cell r="AZ392">
            <v>32.55</v>
          </cell>
          <cell r="BA392">
            <v>33.21</v>
          </cell>
          <cell r="BB392">
            <v>33.87</v>
          </cell>
          <cell r="BC392">
            <v>30.58</v>
          </cell>
          <cell r="BD392">
            <v>23</v>
          </cell>
          <cell r="BE392">
            <v>26.2</v>
          </cell>
          <cell r="BF392">
            <v>27.12</v>
          </cell>
          <cell r="BG392">
            <v>28.04</v>
          </cell>
          <cell r="BH392">
            <v>28.96</v>
          </cell>
          <cell r="BI392">
            <v>29.89</v>
          </cell>
          <cell r="BJ392">
            <v>30.81</v>
          </cell>
          <cell r="BK392">
            <v>31.73</v>
          </cell>
          <cell r="BL392">
            <v>32.66</v>
          </cell>
          <cell r="BM392">
            <v>33.58</v>
          </cell>
          <cell r="BN392">
            <v>34.5</v>
          </cell>
          <cell r="BO392">
            <v>35.42</v>
          </cell>
          <cell r="BP392">
            <v>36.35</v>
          </cell>
          <cell r="BQ392">
            <v>37.27</v>
          </cell>
          <cell r="BR392">
            <v>38.19</v>
          </cell>
          <cell r="BS392">
            <v>39.12</v>
          </cell>
          <cell r="BT392">
            <v>40.04</v>
          </cell>
          <cell r="BU392">
            <v>40.96</v>
          </cell>
          <cell r="BV392">
            <v>41.88</v>
          </cell>
          <cell r="BW392">
            <v>42.81</v>
          </cell>
          <cell r="BX392">
            <v>43.73</v>
          </cell>
          <cell r="BY392">
            <v>44.65</v>
          </cell>
          <cell r="BZ392">
            <v>45.57</v>
          </cell>
          <cell r="CA392">
            <v>46.5</v>
          </cell>
          <cell r="CB392">
            <v>47.42</v>
          </cell>
          <cell r="CC392">
            <v>42.81</v>
          </cell>
        </row>
        <row r="393">
          <cell r="AD393">
            <v>24</v>
          </cell>
          <cell r="AE393">
            <v>19.51</v>
          </cell>
          <cell r="AF393">
            <v>20.2</v>
          </cell>
          <cell r="AG393">
            <v>20.89</v>
          </cell>
          <cell r="AH393">
            <v>21.57</v>
          </cell>
          <cell r="AI393">
            <v>22.26</v>
          </cell>
          <cell r="AJ393">
            <v>22.95</v>
          </cell>
          <cell r="AK393">
            <v>23.64</v>
          </cell>
          <cell r="AL393">
            <v>24.33</v>
          </cell>
          <cell r="AM393">
            <v>25.01</v>
          </cell>
          <cell r="AN393">
            <v>25.7</v>
          </cell>
          <cell r="AO393">
            <v>26.39</v>
          </cell>
          <cell r="AP393">
            <v>27.08</v>
          </cell>
          <cell r="AQ393">
            <v>27.76</v>
          </cell>
          <cell r="AR393">
            <v>28.45</v>
          </cell>
          <cell r="AS393">
            <v>29.14</v>
          </cell>
          <cell r="AT393">
            <v>29.83</v>
          </cell>
          <cell r="AU393">
            <v>30.52</v>
          </cell>
          <cell r="AV393">
            <v>31.2</v>
          </cell>
          <cell r="AW393">
            <v>31.89</v>
          </cell>
          <cell r="AX393">
            <v>32.58</v>
          </cell>
          <cell r="AY393">
            <v>33.27</v>
          </cell>
          <cell r="AZ393">
            <v>33.95</v>
          </cell>
          <cell r="BA393">
            <v>34.64</v>
          </cell>
          <cell r="BB393">
            <v>35.33</v>
          </cell>
          <cell r="BC393">
            <v>31.89</v>
          </cell>
          <cell r="BD393">
            <v>24</v>
          </cell>
          <cell r="BE393">
            <v>27.32</v>
          </cell>
          <cell r="BF393">
            <v>28.28</v>
          </cell>
          <cell r="BG393">
            <v>29.24</v>
          </cell>
          <cell r="BH393">
            <v>30.2</v>
          </cell>
          <cell r="BI393">
            <v>31.17</v>
          </cell>
          <cell r="BJ393">
            <v>32.13</v>
          </cell>
          <cell r="BK393">
            <v>33.09</v>
          </cell>
          <cell r="BL393">
            <v>34.06</v>
          </cell>
          <cell r="BM393">
            <v>35.02</v>
          </cell>
          <cell r="BN393">
            <v>35.98</v>
          </cell>
          <cell r="BO393">
            <v>36.94</v>
          </cell>
          <cell r="BP393">
            <v>37.91</v>
          </cell>
          <cell r="BQ393">
            <v>38.87</v>
          </cell>
          <cell r="BR393">
            <v>39.83</v>
          </cell>
          <cell r="BS393">
            <v>40.8</v>
          </cell>
          <cell r="BT393">
            <v>41.76</v>
          </cell>
          <cell r="BU393">
            <v>42.72</v>
          </cell>
          <cell r="BV393">
            <v>43.68</v>
          </cell>
          <cell r="BW393">
            <v>44.65</v>
          </cell>
          <cell r="BX393">
            <v>45.61</v>
          </cell>
          <cell r="BY393">
            <v>46.57</v>
          </cell>
          <cell r="BZ393">
            <v>47.54</v>
          </cell>
          <cell r="CA393">
            <v>48.5</v>
          </cell>
          <cell r="CB393">
            <v>49.46</v>
          </cell>
          <cell r="CC393">
            <v>44.65</v>
          </cell>
        </row>
        <row r="394">
          <cell r="AD394">
            <v>25</v>
          </cell>
          <cell r="AE394">
            <v>20.31</v>
          </cell>
          <cell r="AF394">
            <v>21.03</v>
          </cell>
          <cell r="AG394">
            <v>21.74</v>
          </cell>
          <cell r="AH394">
            <v>22.46</v>
          </cell>
          <cell r="AI394">
            <v>23.18</v>
          </cell>
          <cell r="AJ394">
            <v>23.89</v>
          </cell>
          <cell r="AK394">
            <v>24.61</v>
          </cell>
          <cell r="AL394">
            <v>25.33</v>
          </cell>
          <cell r="AM394">
            <v>26.04</v>
          </cell>
          <cell r="AN394">
            <v>26.76</v>
          </cell>
          <cell r="AO394">
            <v>27.48</v>
          </cell>
          <cell r="AP394">
            <v>28.19</v>
          </cell>
          <cell r="AQ394">
            <v>28.91</v>
          </cell>
          <cell r="AR394">
            <v>29.62</v>
          </cell>
          <cell r="AS394">
            <v>30.34</v>
          </cell>
          <cell r="AT394">
            <v>31.06</v>
          </cell>
          <cell r="AU394">
            <v>31.77</v>
          </cell>
          <cell r="AV394">
            <v>32.49</v>
          </cell>
          <cell r="AW394">
            <v>33.21</v>
          </cell>
          <cell r="AX394">
            <v>33.92</v>
          </cell>
          <cell r="AY394">
            <v>34.64</v>
          </cell>
          <cell r="AZ394">
            <v>35.36</v>
          </cell>
          <cell r="BA394">
            <v>36.07</v>
          </cell>
          <cell r="BB394">
            <v>36.79</v>
          </cell>
          <cell r="BC394">
            <v>33.21</v>
          </cell>
          <cell r="BD394">
            <v>25</v>
          </cell>
          <cell r="BE394">
            <v>28.43</v>
          </cell>
          <cell r="BF394">
            <v>29.44</v>
          </cell>
          <cell r="BG394">
            <v>30.44</v>
          </cell>
          <cell r="BH394">
            <v>31.44</v>
          </cell>
          <cell r="BI394">
            <v>32.45</v>
          </cell>
          <cell r="BJ394">
            <v>33.45</v>
          </cell>
          <cell r="BK394">
            <v>34.45</v>
          </cell>
          <cell r="BL394">
            <v>35.46</v>
          </cell>
          <cell r="BM394">
            <v>36.46</v>
          </cell>
          <cell r="BN394">
            <v>37.46</v>
          </cell>
          <cell r="BO394">
            <v>38.47</v>
          </cell>
          <cell r="BP394">
            <v>39.47</v>
          </cell>
          <cell r="BQ394">
            <v>40.47</v>
          </cell>
          <cell r="BR394">
            <v>41.47</v>
          </cell>
          <cell r="BS394">
            <v>42.48</v>
          </cell>
          <cell r="BT394">
            <v>43.48</v>
          </cell>
          <cell r="BU394">
            <v>44.48</v>
          </cell>
          <cell r="BV394">
            <v>45.49</v>
          </cell>
          <cell r="BW394">
            <v>46.49</v>
          </cell>
          <cell r="BX394">
            <v>47.49</v>
          </cell>
          <cell r="BY394">
            <v>48.5</v>
          </cell>
          <cell r="BZ394">
            <v>49.5</v>
          </cell>
          <cell r="CA394">
            <v>50.5</v>
          </cell>
          <cell r="CB394">
            <v>51.5</v>
          </cell>
          <cell r="CC394">
            <v>46.49</v>
          </cell>
        </row>
        <row r="395">
          <cell r="AD395">
            <v>26</v>
          </cell>
          <cell r="AE395">
            <v>21.11</v>
          </cell>
          <cell r="AF395">
            <v>21.86</v>
          </cell>
          <cell r="AG395">
            <v>22.6</v>
          </cell>
          <cell r="AH395">
            <v>23.35</v>
          </cell>
          <cell r="AI395">
            <v>24.09</v>
          </cell>
          <cell r="AJ395">
            <v>24.84</v>
          </cell>
          <cell r="AK395">
            <v>25.58</v>
          </cell>
          <cell r="AL395">
            <v>26.33</v>
          </cell>
          <cell r="AM395">
            <v>27.07</v>
          </cell>
          <cell r="AN395">
            <v>27.82</v>
          </cell>
          <cell r="AO395">
            <v>28.56</v>
          </cell>
          <cell r="AP395">
            <v>29.31</v>
          </cell>
          <cell r="AQ395">
            <v>30.05</v>
          </cell>
          <cell r="AR395">
            <v>30.8</v>
          </cell>
          <cell r="AS395">
            <v>31.54</v>
          </cell>
          <cell r="AT395">
            <v>32.29</v>
          </cell>
          <cell r="AU395">
            <v>33.03</v>
          </cell>
          <cell r="AV395">
            <v>33.78</v>
          </cell>
          <cell r="AW395">
            <v>34.52</v>
          </cell>
          <cell r="AX395">
            <v>35.27</v>
          </cell>
          <cell r="AY395">
            <v>36.01</v>
          </cell>
          <cell r="AZ395">
            <v>36.76</v>
          </cell>
          <cell r="BA395">
            <v>37.5</v>
          </cell>
          <cell r="BB395">
            <v>38.25</v>
          </cell>
          <cell r="BC395">
            <v>34.52</v>
          </cell>
          <cell r="BD395">
            <v>26</v>
          </cell>
          <cell r="BE395">
            <v>29.55</v>
          </cell>
          <cell r="BF395">
            <v>30.6</v>
          </cell>
          <cell r="BG395">
            <v>31.64</v>
          </cell>
          <cell r="BH395">
            <v>32.68</v>
          </cell>
          <cell r="BI395">
            <v>33.73</v>
          </cell>
          <cell r="BJ395">
            <v>34.77</v>
          </cell>
          <cell r="BK395">
            <v>35.81</v>
          </cell>
          <cell r="BL395">
            <v>36.86</v>
          </cell>
          <cell r="BM395">
            <v>37.9</v>
          </cell>
          <cell r="BN395">
            <v>38.94</v>
          </cell>
          <cell r="BO395">
            <v>39.99</v>
          </cell>
          <cell r="BP395">
            <v>41.03</v>
          </cell>
          <cell r="BQ395">
            <v>42.07</v>
          </cell>
          <cell r="BR395">
            <v>43.12</v>
          </cell>
          <cell r="BS395">
            <v>44.16</v>
          </cell>
          <cell r="BT395">
            <v>45.2</v>
          </cell>
          <cell r="BU395">
            <v>46.24</v>
          </cell>
          <cell r="BV395">
            <v>47.29</v>
          </cell>
          <cell r="BW395">
            <v>48.33</v>
          </cell>
          <cell r="BX395">
            <v>49.37</v>
          </cell>
          <cell r="BY395">
            <v>50.42</v>
          </cell>
          <cell r="BZ395">
            <v>51.46</v>
          </cell>
          <cell r="CA395">
            <v>52.5</v>
          </cell>
          <cell r="CB395">
            <v>53.55</v>
          </cell>
          <cell r="CC395">
            <v>48.33</v>
          </cell>
        </row>
        <row r="396">
          <cell r="AD396">
            <v>27</v>
          </cell>
          <cell r="AE396">
            <v>21.91</v>
          </cell>
          <cell r="AF396">
            <v>22.68</v>
          </cell>
          <cell r="AG396">
            <v>23.46</v>
          </cell>
          <cell r="AH396">
            <v>24.23</v>
          </cell>
          <cell r="AI396">
            <v>25</v>
          </cell>
          <cell r="AJ396">
            <v>25.78</v>
          </cell>
          <cell r="AK396">
            <v>26.55</v>
          </cell>
          <cell r="AL396">
            <v>27.33</v>
          </cell>
          <cell r="AM396">
            <v>28.1</v>
          </cell>
          <cell r="AN396">
            <v>28.87</v>
          </cell>
          <cell r="AO396">
            <v>29.65</v>
          </cell>
          <cell r="AP396">
            <v>30.42</v>
          </cell>
          <cell r="AQ396">
            <v>31.2</v>
          </cell>
          <cell r="AR396">
            <v>31.97</v>
          </cell>
          <cell r="AS396">
            <v>32.74</v>
          </cell>
          <cell r="AT396">
            <v>33.52</v>
          </cell>
          <cell r="AU396">
            <v>34.29</v>
          </cell>
          <cell r="AV396">
            <v>35.06</v>
          </cell>
          <cell r="AW396">
            <v>35.84</v>
          </cell>
          <cell r="AX396">
            <v>36.61</v>
          </cell>
          <cell r="AY396">
            <v>37.39</v>
          </cell>
          <cell r="AZ396">
            <v>38.16</v>
          </cell>
          <cell r="BA396">
            <v>38.93</v>
          </cell>
          <cell r="BB396">
            <v>39.71</v>
          </cell>
          <cell r="BC396">
            <v>35.84</v>
          </cell>
          <cell r="BD396">
            <v>27</v>
          </cell>
          <cell r="BE396">
            <v>30.67</v>
          </cell>
          <cell r="BF396">
            <v>31.76</v>
          </cell>
          <cell r="BG396">
            <v>32.84</v>
          </cell>
          <cell r="BH396">
            <v>33.92</v>
          </cell>
          <cell r="BI396">
            <v>35.01</v>
          </cell>
          <cell r="BJ396">
            <v>36.09</v>
          </cell>
          <cell r="BK396">
            <v>37.17</v>
          </cell>
          <cell r="BL396">
            <v>38.26</v>
          </cell>
          <cell r="BM396">
            <v>39.34</v>
          </cell>
          <cell r="BN396">
            <v>40.42</v>
          </cell>
          <cell r="BO396">
            <v>41.51</v>
          </cell>
          <cell r="BP396">
            <v>42.59</v>
          </cell>
          <cell r="BQ396">
            <v>43.67</v>
          </cell>
          <cell r="BR396">
            <v>44.76</v>
          </cell>
          <cell r="BS396">
            <v>45.84</v>
          </cell>
          <cell r="BT396">
            <v>46.92</v>
          </cell>
          <cell r="BU396">
            <v>48.01</v>
          </cell>
          <cell r="BV396">
            <v>49.09</v>
          </cell>
          <cell r="BW396">
            <v>50.17</v>
          </cell>
          <cell r="BX396">
            <v>51.26</v>
          </cell>
          <cell r="BY396">
            <v>52.34</v>
          </cell>
          <cell r="BZ396">
            <v>53.42</v>
          </cell>
          <cell r="CA396">
            <v>54.51</v>
          </cell>
          <cell r="CB396">
            <v>55.59</v>
          </cell>
          <cell r="CC396">
            <v>50.17</v>
          </cell>
        </row>
        <row r="397">
          <cell r="AD397">
            <v>28</v>
          </cell>
          <cell r="AE397">
            <v>22.71</v>
          </cell>
          <cell r="AF397">
            <v>23.51</v>
          </cell>
          <cell r="AG397">
            <v>24.31</v>
          </cell>
          <cell r="AH397">
            <v>25.12</v>
          </cell>
          <cell r="AI397">
            <v>25.92</v>
          </cell>
          <cell r="AJ397">
            <v>26.72</v>
          </cell>
          <cell r="AK397">
            <v>27.52</v>
          </cell>
          <cell r="AL397">
            <v>28.33</v>
          </cell>
          <cell r="AM397">
            <v>29.13</v>
          </cell>
          <cell r="AN397">
            <v>29.93</v>
          </cell>
          <cell r="AO397">
            <v>30.73</v>
          </cell>
          <cell r="AP397">
            <v>31.54</v>
          </cell>
          <cell r="AQ397">
            <v>32.34</v>
          </cell>
          <cell r="AR397">
            <v>33.14</v>
          </cell>
          <cell r="AS397">
            <v>33.94</v>
          </cell>
          <cell r="AT397">
            <v>34.75</v>
          </cell>
          <cell r="AU397">
            <v>35.55</v>
          </cell>
          <cell r="AV397">
            <v>36.35</v>
          </cell>
          <cell r="AW397">
            <v>37.15</v>
          </cell>
          <cell r="AX397">
            <v>37.96</v>
          </cell>
          <cell r="AY397">
            <v>38.76</v>
          </cell>
          <cell r="AZ397">
            <v>39.56</v>
          </cell>
          <cell r="BA397">
            <v>40.36</v>
          </cell>
          <cell r="BB397">
            <v>41.17</v>
          </cell>
          <cell r="BC397">
            <v>37.15</v>
          </cell>
          <cell r="BD397">
            <v>28</v>
          </cell>
          <cell r="BE397">
            <v>31.79</v>
          </cell>
          <cell r="BF397">
            <v>32.92</v>
          </cell>
          <cell r="BG397">
            <v>34.04</v>
          </cell>
          <cell r="BH397">
            <v>35.16</v>
          </cell>
          <cell r="BI397">
            <v>36.29</v>
          </cell>
          <cell r="BJ397">
            <v>37.41</v>
          </cell>
          <cell r="BK397">
            <v>38.53</v>
          </cell>
          <cell r="BL397">
            <v>39.66</v>
          </cell>
          <cell r="BM397">
            <v>40.78</v>
          </cell>
          <cell r="BN397">
            <v>41.9</v>
          </cell>
          <cell r="BO397">
            <v>43.03</v>
          </cell>
          <cell r="BP397">
            <v>44.15</v>
          </cell>
          <cell r="BQ397">
            <v>45.27</v>
          </cell>
          <cell r="BR397">
            <v>46.4</v>
          </cell>
          <cell r="BS397">
            <v>47.52</v>
          </cell>
          <cell r="BT397">
            <v>48.64</v>
          </cell>
          <cell r="BU397">
            <v>49.77</v>
          </cell>
          <cell r="BV397">
            <v>50.89</v>
          </cell>
          <cell r="BW397">
            <v>52.01</v>
          </cell>
          <cell r="BX397">
            <v>53.14</v>
          </cell>
          <cell r="BY397">
            <v>54.26</v>
          </cell>
          <cell r="BZ397">
            <v>55.38</v>
          </cell>
          <cell r="CA397">
            <v>56.51</v>
          </cell>
          <cell r="CB397">
            <v>57.63</v>
          </cell>
          <cell r="CC397">
            <v>52.01</v>
          </cell>
        </row>
        <row r="398">
          <cell r="AD398">
            <v>29</v>
          </cell>
          <cell r="AE398">
            <v>23.51</v>
          </cell>
          <cell r="AF398">
            <v>24.34</v>
          </cell>
          <cell r="AG398">
            <v>25.17</v>
          </cell>
          <cell r="AH398">
            <v>26</v>
          </cell>
          <cell r="AI398">
            <v>26.83</v>
          </cell>
          <cell r="AJ398">
            <v>27.66</v>
          </cell>
          <cell r="AK398">
            <v>28.5</v>
          </cell>
          <cell r="AL398">
            <v>29.33</v>
          </cell>
          <cell r="AM398">
            <v>30.16</v>
          </cell>
          <cell r="AN398">
            <v>30.99</v>
          </cell>
          <cell r="AO398">
            <v>31.82</v>
          </cell>
          <cell r="AP398">
            <v>32.65</v>
          </cell>
          <cell r="AQ398">
            <v>33.48</v>
          </cell>
          <cell r="AR398">
            <v>34.31</v>
          </cell>
          <cell r="AS398">
            <v>35.14</v>
          </cell>
          <cell r="AT398">
            <v>35.98</v>
          </cell>
          <cell r="AU398">
            <v>36.81</v>
          </cell>
          <cell r="AV398">
            <v>37.64</v>
          </cell>
          <cell r="AW398">
            <v>38.47</v>
          </cell>
          <cell r="AX398">
            <v>39.3</v>
          </cell>
          <cell r="AY398">
            <v>40.13</v>
          </cell>
          <cell r="AZ398">
            <v>40.96</v>
          </cell>
          <cell r="BA398">
            <v>41.79</v>
          </cell>
          <cell r="BB398">
            <v>42.62</v>
          </cell>
          <cell r="BC398">
            <v>38.47</v>
          </cell>
          <cell r="BD398">
            <v>29</v>
          </cell>
          <cell r="BE398">
            <v>32.91</v>
          </cell>
          <cell r="BF398">
            <v>34.08</v>
          </cell>
          <cell r="BG398">
            <v>35.24</v>
          </cell>
          <cell r="BH398">
            <v>36.4</v>
          </cell>
          <cell r="BI398">
            <v>37.57</v>
          </cell>
          <cell r="BJ398">
            <v>38.73</v>
          </cell>
          <cell r="BK398">
            <v>39.89</v>
          </cell>
          <cell r="BL398">
            <v>41.06</v>
          </cell>
          <cell r="BM398">
            <v>42.22</v>
          </cell>
          <cell r="BN398">
            <v>43.38</v>
          </cell>
          <cell r="BO398">
            <v>44.55</v>
          </cell>
          <cell r="BP398">
            <v>45.71</v>
          </cell>
          <cell r="BQ398">
            <v>46.88</v>
          </cell>
          <cell r="BR398">
            <v>48.04</v>
          </cell>
          <cell r="BS398">
            <v>49.2</v>
          </cell>
          <cell r="BT398">
            <v>50.37</v>
          </cell>
          <cell r="BU398">
            <v>51.53</v>
          </cell>
          <cell r="BV398">
            <v>52.69</v>
          </cell>
          <cell r="BW398">
            <v>53.86</v>
          </cell>
          <cell r="BX398">
            <v>55.02</v>
          </cell>
          <cell r="BY398">
            <v>56.18</v>
          </cell>
          <cell r="BZ398">
            <v>57.35</v>
          </cell>
          <cell r="CA398">
            <v>58.51</v>
          </cell>
          <cell r="CB398">
            <v>59.67</v>
          </cell>
          <cell r="CC398">
            <v>53.86</v>
          </cell>
        </row>
        <row r="399">
          <cell r="AD399">
            <v>30</v>
          </cell>
          <cell r="AE399">
            <v>24.31</v>
          </cell>
          <cell r="AF399">
            <v>25.17</v>
          </cell>
          <cell r="AG399">
            <v>26.03</v>
          </cell>
          <cell r="AH399">
            <v>26.89</v>
          </cell>
          <cell r="AI399">
            <v>27.75</v>
          </cell>
          <cell r="AJ399">
            <v>28.61</v>
          </cell>
          <cell r="AK399">
            <v>29.47</v>
          </cell>
          <cell r="AL399">
            <v>30.33</v>
          </cell>
          <cell r="AM399">
            <v>31.19</v>
          </cell>
          <cell r="AN399">
            <v>32.05</v>
          </cell>
          <cell r="AO399">
            <v>32.91</v>
          </cell>
          <cell r="AP399">
            <v>33.77</v>
          </cell>
          <cell r="AQ399">
            <v>34.63</v>
          </cell>
          <cell r="AR399">
            <v>35.49</v>
          </cell>
          <cell r="AS399">
            <v>36.35</v>
          </cell>
          <cell r="AT399">
            <v>37.21</v>
          </cell>
          <cell r="AU399">
            <v>38.06</v>
          </cell>
          <cell r="AV399">
            <v>38.92</v>
          </cell>
          <cell r="AW399">
            <v>39.78</v>
          </cell>
          <cell r="AX399">
            <v>40.64</v>
          </cell>
          <cell r="AY399">
            <v>41.5</v>
          </cell>
          <cell r="AZ399">
            <v>42.36</v>
          </cell>
          <cell r="BA399">
            <v>43.22</v>
          </cell>
          <cell r="BB399">
            <v>44.08</v>
          </cell>
          <cell r="BC399">
            <v>39.78</v>
          </cell>
          <cell r="BD399">
            <v>30</v>
          </cell>
          <cell r="BE399">
            <v>34.03</v>
          </cell>
          <cell r="BF399">
            <v>35.24</v>
          </cell>
          <cell r="BG399">
            <v>36.44</v>
          </cell>
          <cell r="BH399">
            <v>37.64</v>
          </cell>
          <cell r="BI399">
            <v>38.85</v>
          </cell>
          <cell r="BJ399">
            <v>40.05</v>
          </cell>
          <cell r="BK399">
            <v>41.25</v>
          </cell>
          <cell r="BL399">
            <v>42.46</v>
          </cell>
          <cell r="BM399">
            <v>43.66</v>
          </cell>
          <cell r="BN399">
            <v>44.87</v>
          </cell>
          <cell r="BO399">
            <v>46.07</v>
          </cell>
          <cell r="BP399">
            <v>47.27</v>
          </cell>
          <cell r="BQ399">
            <v>48.48</v>
          </cell>
          <cell r="BR399">
            <v>49.68</v>
          </cell>
          <cell r="BS399">
            <v>50.88</v>
          </cell>
          <cell r="BT399">
            <v>52.09</v>
          </cell>
          <cell r="BU399">
            <v>53.29</v>
          </cell>
          <cell r="BV399">
            <v>54.49</v>
          </cell>
          <cell r="BW399">
            <v>55.7</v>
          </cell>
          <cell r="BX399">
            <v>56.9</v>
          </cell>
          <cell r="BY399">
            <v>58.1</v>
          </cell>
          <cell r="BZ399">
            <v>59.31</v>
          </cell>
          <cell r="CA399">
            <v>60.51</v>
          </cell>
          <cell r="CB399">
            <v>61.72</v>
          </cell>
          <cell r="CC399">
            <v>55.7</v>
          </cell>
        </row>
        <row r="400">
          <cell r="AD400">
            <v>31</v>
          </cell>
          <cell r="AE400">
            <v>25.11</v>
          </cell>
          <cell r="AF400">
            <v>26</v>
          </cell>
          <cell r="AG400">
            <v>26.88</v>
          </cell>
          <cell r="AH400">
            <v>27.77</v>
          </cell>
          <cell r="AI400">
            <v>28.66</v>
          </cell>
          <cell r="AJ400">
            <v>29.55</v>
          </cell>
          <cell r="AK400">
            <v>30.44</v>
          </cell>
          <cell r="AL400">
            <v>31.33</v>
          </cell>
          <cell r="AM400">
            <v>32.22</v>
          </cell>
          <cell r="AN400">
            <v>33.1</v>
          </cell>
          <cell r="AO400">
            <v>33.99</v>
          </cell>
          <cell r="AP400">
            <v>34.88</v>
          </cell>
          <cell r="AQ400">
            <v>35.77</v>
          </cell>
          <cell r="AR400">
            <v>36.66</v>
          </cell>
          <cell r="AS400">
            <v>37.55</v>
          </cell>
          <cell r="AT400">
            <v>38.43</v>
          </cell>
          <cell r="AU400">
            <v>39.32</v>
          </cell>
          <cell r="AV400">
            <v>40.21</v>
          </cell>
          <cell r="AW400">
            <v>41.1</v>
          </cell>
          <cell r="AX400">
            <v>41.99</v>
          </cell>
          <cell r="AY400">
            <v>42.88</v>
          </cell>
          <cell r="AZ400">
            <v>43.76</v>
          </cell>
          <cell r="BA400">
            <v>44.65</v>
          </cell>
          <cell r="BB400">
            <v>45.54</v>
          </cell>
          <cell r="BC400">
            <v>41.1</v>
          </cell>
          <cell r="BD400">
            <v>31</v>
          </cell>
          <cell r="BE400">
            <v>35.15</v>
          </cell>
          <cell r="BF400">
            <v>36.4</v>
          </cell>
          <cell r="BG400">
            <v>37.64</v>
          </cell>
          <cell r="BH400">
            <v>38.88</v>
          </cell>
          <cell r="BI400">
            <v>40.13</v>
          </cell>
          <cell r="BJ400">
            <v>41.37</v>
          </cell>
          <cell r="BK400">
            <v>42.61</v>
          </cell>
          <cell r="BL400">
            <v>43.86</v>
          </cell>
          <cell r="BM400">
            <v>45.1</v>
          </cell>
          <cell r="BN400">
            <v>46.35</v>
          </cell>
          <cell r="BO400">
            <v>47.59</v>
          </cell>
          <cell r="BP400">
            <v>48.83</v>
          </cell>
          <cell r="BQ400">
            <v>50.08</v>
          </cell>
          <cell r="BR400">
            <v>51.32</v>
          </cell>
          <cell r="BS400">
            <v>52.56</v>
          </cell>
          <cell r="BT400">
            <v>53.81</v>
          </cell>
          <cell r="BU400">
            <v>55.05</v>
          </cell>
          <cell r="BV400">
            <v>56.3</v>
          </cell>
          <cell r="BW400">
            <v>57.54</v>
          </cell>
          <cell r="BX400">
            <v>58.78</v>
          </cell>
          <cell r="BY400">
            <v>60.03</v>
          </cell>
          <cell r="BZ400">
            <v>61.27</v>
          </cell>
          <cell r="CA400">
            <v>62.51</v>
          </cell>
          <cell r="CB400">
            <v>63.76</v>
          </cell>
          <cell r="CC400">
            <v>57.54</v>
          </cell>
        </row>
        <row r="401">
          <cell r="AD401">
            <v>32</v>
          </cell>
          <cell r="AE401">
            <v>25.91</v>
          </cell>
          <cell r="AF401">
            <v>26.82</v>
          </cell>
          <cell r="AG401">
            <v>27.74</v>
          </cell>
          <cell r="AH401">
            <v>28.66</v>
          </cell>
          <cell r="AI401">
            <v>29.58</v>
          </cell>
          <cell r="AJ401">
            <v>30.49</v>
          </cell>
          <cell r="AK401">
            <v>31.41</v>
          </cell>
          <cell r="AL401">
            <v>32.33</v>
          </cell>
          <cell r="AM401">
            <v>33.24</v>
          </cell>
          <cell r="AN401">
            <v>34.16</v>
          </cell>
          <cell r="AO401">
            <v>35.08</v>
          </cell>
          <cell r="AP401">
            <v>36</v>
          </cell>
          <cell r="AQ401">
            <v>36.91</v>
          </cell>
          <cell r="AR401">
            <v>37.83</v>
          </cell>
          <cell r="AS401">
            <v>38.75</v>
          </cell>
          <cell r="AT401">
            <v>39.66</v>
          </cell>
          <cell r="AU401">
            <v>40.58</v>
          </cell>
          <cell r="AV401">
            <v>41.5</v>
          </cell>
          <cell r="AW401">
            <v>42.42</v>
          </cell>
          <cell r="AX401">
            <v>43.33</v>
          </cell>
          <cell r="AY401">
            <v>44.25</v>
          </cell>
          <cell r="AZ401">
            <v>45.17</v>
          </cell>
          <cell r="BA401">
            <v>46.08</v>
          </cell>
          <cell r="BB401">
            <v>47</v>
          </cell>
          <cell r="BC401">
            <v>42.41</v>
          </cell>
          <cell r="BD401">
            <v>32</v>
          </cell>
          <cell r="BE401">
            <v>36.27</v>
          </cell>
          <cell r="BF401">
            <v>37.55</v>
          </cell>
          <cell r="BG401">
            <v>38.84</v>
          </cell>
          <cell r="BH401">
            <v>40.12</v>
          </cell>
          <cell r="BI401">
            <v>41.41</v>
          </cell>
          <cell r="BJ401">
            <v>42.69</v>
          </cell>
          <cell r="BK401">
            <v>43.97</v>
          </cell>
          <cell r="BL401">
            <v>45.26</v>
          </cell>
          <cell r="BM401">
            <v>46.54</v>
          </cell>
          <cell r="BN401">
            <v>47.83</v>
          </cell>
          <cell r="BO401">
            <v>49.11</v>
          </cell>
          <cell r="BP401">
            <v>50.39</v>
          </cell>
          <cell r="BQ401">
            <v>51.68</v>
          </cell>
          <cell r="BR401">
            <v>52.96</v>
          </cell>
          <cell r="BS401">
            <v>54.25</v>
          </cell>
          <cell r="BT401">
            <v>55.53</v>
          </cell>
          <cell r="BU401">
            <v>56.81</v>
          </cell>
          <cell r="BV401">
            <v>58.1</v>
          </cell>
          <cell r="BW401">
            <v>59.38</v>
          </cell>
          <cell r="BX401">
            <v>60.66</v>
          </cell>
          <cell r="BY401">
            <v>61.95</v>
          </cell>
          <cell r="BZ401">
            <v>63.23</v>
          </cell>
          <cell r="CA401">
            <v>64.52</v>
          </cell>
          <cell r="CB401">
            <v>65.8</v>
          </cell>
          <cell r="CC401">
            <v>59.38</v>
          </cell>
        </row>
        <row r="402">
          <cell r="AD402">
            <v>33</v>
          </cell>
          <cell r="AE402">
            <v>26.71</v>
          </cell>
          <cell r="AF402">
            <v>27.65</v>
          </cell>
          <cell r="AG402">
            <v>28.6</v>
          </cell>
          <cell r="AH402">
            <v>29.54</v>
          </cell>
          <cell r="AI402">
            <v>30.49</v>
          </cell>
          <cell r="AJ402">
            <v>31.44</v>
          </cell>
          <cell r="AK402">
            <v>32.38</v>
          </cell>
          <cell r="AL402">
            <v>33.33</v>
          </cell>
          <cell r="AM402">
            <v>34.27</v>
          </cell>
          <cell r="AN402">
            <v>35.22</v>
          </cell>
          <cell r="AO402">
            <v>36.17</v>
          </cell>
          <cell r="AP402">
            <v>37.11</v>
          </cell>
          <cell r="AQ402">
            <v>38.06</v>
          </cell>
          <cell r="AR402">
            <v>39</v>
          </cell>
          <cell r="AS402">
            <v>39.95</v>
          </cell>
          <cell r="AT402">
            <v>40.89</v>
          </cell>
          <cell r="AU402">
            <v>41.84</v>
          </cell>
          <cell r="AV402">
            <v>42.78</v>
          </cell>
          <cell r="AW402">
            <v>43.73</v>
          </cell>
          <cell r="AX402">
            <v>44.68</v>
          </cell>
          <cell r="AY402">
            <v>45.62</v>
          </cell>
          <cell r="AZ402">
            <v>46.57</v>
          </cell>
          <cell r="BA402">
            <v>47.51</v>
          </cell>
          <cell r="BB402">
            <v>48.46</v>
          </cell>
          <cell r="BC402">
            <v>43.73</v>
          </cell>
          <cell r="BD402">
            <v>33</v>
          </cell>
          <cell r="BE402">
            <v>37.39</v>
          </cell>
          <cell r="BF402">
            <v>38.71</v>
          </cell>
          <cell r="BG402">
            <v>40.04</v>
          </cell>
          <cell r="BH402">
            <v>41.36</v>
          </cell>
          <cell r="BI402">
            <v>42.69</v>
          </cell>
          <cell r="BJ402">
            <v>44.01</v>
          </cell>
          <cell r="BK402">
            <v>45.33</v>
          </cell>
          <cell r="BL402">
            <v>46.66</v>
          </cell>
          <cell r="BM402">
            <v>47.98</v>
          </cell>
          <cell r="BN402">
            <v>49.31</v>
          </cell>
          <cell r="BO402">
            <v>50.63</v>
          </cell>
          <cell r="BP402">
            <v>51.95</v>
          </cell>
          <cell r="BQ402">
            <v>53.28</v>
          </cell>
          <cell r="BR402">
            <v>54.6</v>
          </cell>
          <cell r="BS402">
            <v>55.93</v>
          </cell>
          <cell r="BT402">
            <v>57.25</v>
          </cell>
          <cell r="BU402">
            <v>58.57</v>
          </cell>
          <cell r="BV402">
            <v>59.9</v>
          </cell>
          <cell r="BW402">
            <v>61.22</v>
          </cell>
          <cell r="BX402">
            <v>62.55</v>
          </cell>
          <cell r="BY402">
            <v>63.87</v>
          </cell>
          <cell r="BZ402">
            <v>65.19</v>
          </cell>
          <cell r="CA402">
            <v>66.52</v>
          </cell>
          <cell r="CB402">
            <v>67.84</v>
          </cell>
          <cell r="CC402">
            <v>61.22</v>
          </cell>
        </row>
        <row r="403">
          <cell r="AD403">
            <v>34</v>
          </cell>
          <cell r="AE403">
            <v>27.51</v>
          </cell>
          <cell r="AF403">
            <v>28.48</v>
          </cell>
          <cell r="AG403">
            <v>29.46</v>
          </cell>
          <cell r="AH403">
            <v>30.43</v>
          </cell>
          <cell r="AI403">
            <v>31.4</v>
          </cell>
          <cell r="AJ403">
            <v>32.38</v>
          </cell>
          <cell r="AK403">
            <v>33.35</v>
          </cell>
          <cell r="AL403">
            <v>34.33</v>
          </cell>
          <cell r="AM403">
            <v>35.3</v>
          </cell>
          <cell r="AN403">
            <v>36.28</v>
          </cell>
          <cell r="AO403">
            <v>37.25</v>
          </cell>
          <cell r="AP403">
            <v>38.23</v>
          </cell>
          <cell r="AQ403">
            <v>39.2</v>
          </cell>
          <cell r="AR403">
            <v>40.17</v>
          </cell>
          <cell r="AS403">
            <v>41.15</v>
          </cell>
          <cell r="AT403">
            <v>42.12</v>
          </cell>
          <cell r="AU403">
            <v>43.1</v>
          </cell>
          <cell r="AV403">
            <v>44.07</v>
          </cell>
          <cell r="AW403">
            <v>45.05</v>
          </cell>
          <cell r="AX403">
            <v>46.02</v>
          </cell>
          <cell r="AY403">
            <v>46.99</v>
          </cell>
          <cell r="AZ403">
            <v>47.97</v>
          </cell>
          <cell r="BA403">
            <v>48.94</v>
          </cell>
          <cell r="BB403">
            <v>49.92</v>
          </cell>
          <cell r="BC403">
            <v>45.05</v>
          </cell>
          <cell r="BD403">
            <v>34</v>
          </cell>
          <cell r="BE403">
            <v>38.51</v>
          </cell>
          <cell r="BF403">
            <v>39.87</v>
          </cell>
          <cell r="BG403">
            <v>41.24</v>
          </cell>
          <cell r="BH403">
            <v>42.6</v>
          </cell>
          <cell r="BI403">
            <v>43.97</v>
          </cell>
          <cell r="BJ403">
            <v>45.33</v>
          </cell>
          <cell r="BK403">
            <v>46.69</v>
          </cell>
          <cell r="BL403">
            <v>48.06</v>
          </cell>
          <cell r="BM403">
            <v>49.42</v>
          </cell>
          <cell r="BN403">
            <v>50.79</v>
          </cell>
          <cell r="BO403">
            <v>52.15</v>
          </cell>
          <cell r="BP403">
            <v>53.52</v>
          </cell>
          <cell r="BQ403">
            <v>54.88</v>
          </cell>
          <cell r="BR403">
            <v>56.24</v>
          </cell>
          <cell r="BS403">
            <v>57.61</v>
          </cell>
          <cell r="BT403">
            <v>58.97</v>
          </cell>
          <cell r="BU403">
            <v>60.34</v>
          </cell>
          <cell r="BV403">
            <v>61.7</v>
          </cell>
          <cell r="BW403">
            <v>63.06</v>
          </cell>
          <cell r="BX403">
            <v>64.43</v>
          </cell>
          <cell r="BY403">
            <v>65.79</v>
          </cell>
          <cell r="BZ403">
            <v>67.16</v>
          </cell>
          <cell r="CA403">
            <v>68.52</v>
          </cell>
          <cell r="CB403">
            <v>69.88</v>
          </cell>
          <cell r="CC403">
            <v>63.06</v>
          </cell>
        </row>
        <row r="404">
          <cell r="AD404">
            <v>35</v>
          </cell>
          <cell r="AE404">
            <v>28.31</v>
          </cell>
          <cell r="AF404">
            <v>29.31</v>
          </cell>
          <cell r="AG404">
            <v>30.31</v>
          </cell>
          <cell r="AH404">
            <v>31.32</v>
          </cell>
          <cell r="AI404">
            <v>32.32</v>
          </cell>
          <cell r="AJ404">
            <v>33.32</v>
          </cell>
          <cell r="AK404">
            <v>34.32</v>
          </cell>
          <cell r="AL404">
            <v>35.33</v>
          </cell>
          <cell r="AM404">
            <v>36.33</v>
          </cell>
          <cell r="AN404">
            <v>37.33</v>
          </cell>
          <cell r="AO404">
            <v>38.34</v>
          </cell>
          <cell r="AP404">
            <v>39.34</v>
          </cell>
          <cell r="AQ404">
            <v>40.34</v>
          </cell>
          <cell r="AR404">
            <v>41.35</v>
          </cell>
          <cell r="AS404">
            <v>42.35</v>
          </cell>
          <cell r="AT404">
            <v>43.35</v>
          </cell>
          <cell r="AU404">
            <v>44.36</v>
          </cell>
          <cell r="AV404">
            <v>45.36</v>
          </cell>
          <cell r="AW404">
            <v>46.36</v>
          </cell>
          <cell r="AX404">
            <v>47.36</v>
          </cell>
          <cell r="AY404">
            <v>48.37</v>
          </cell>
          <cell r="AZ404">
            <v>49.37</v>
          </cell>
          <cell r="BA404">
            <v>50.37</v>
          </cell>
          <cell r="BB404">
            <v>51.38</v>
          </cell>
          <cell r="BC404">
            <v>46.36</v>
          </cell>
          <cell r="BD404">
            <v>35</v>
          </cell>
          <cell r="BE404">
            <v>39.63</v>
          </cell>
          <cell r="BF404">
            <v>41.03</v>
          </cell>
          <cell r="BG404">
            <v>42.44</v>
          </cell>
          <cell r="BH404">
            <v>43.84</v>
          </cell>
          <cell r="BI404">
            <v>45.25</v>
          </cell>
          <cell r="BJ404">
            <v>46.65</v>
          </cell>
          <cell r="BK404">
            <v>48.05</v>
          </cell>
          <cell r="BL404">
            <v>49.46</v>
          </cell>
          <cell r="BM404">
            <v>50.86</v>
          </cell>
          <cell r="BN404">
            <v>52.27</v>
          </cell>
          <cell r="BO404">
            <v>53.67</v>
          </cell>
          <cell r="BP404">
            <v>55.08</v>
          </cell>
          <cell r="BQ404">
            <v>56.48</v>
          </cell>
          <cell r="BR404">
            <v>57.88</v>
          </cell>
          <cell r="BS404">
            <v>59.29</v>
          </cell>
          <cell r="BT404">
            <v>60.69</v>
          </cell>
          <cell r="BU404">
            <v>62.1</v>
          </cell>
          <cell r="BV404">
            <v>63.5</v>
          </cell>
          <cell r="BW404">
            <v>64.91</v>
          </cell>
          <cell r="BX404">
            <v>66.31</v>
          </cell>
          <cell r="BY404">
            <v>67.71</v>
          </cell>
          <cell r="BZ404">
            <v>69.12</v>
          </cell>
          <cell r="CA404">
            <v>70.52</v>
          </cell>
          <cell r="CB404">
            <v>71.93</v>
          </cell>
          <cell r="CC404">
            <v>64.91</v>
          </cell>
        </row>
        <row r="405">
          <cell r="AD405">
            <v>36</v>
          </cell>
          <cell r="AE405">
            <v>29.11</v>
          </cell>
          <cell r="AF405">
            <v>30.14</v>
          </cell>
          <cell r="AG405">
            <v>31.17</v>
          </cell>
          <cell r="AH405">
            <v>32.2</v>
          </cell>
          <cell r="AI405">
            <v>33.23</v>
          </cell>
          <cell r="AJ405">
            <v>34.26</v>
          </cell>
          <cell r="AK405">
            <v>35.3</v>
          </cell>
          <cell r="AL405">
            <v>36.33</v>
          </cell>
          <cell r="AM405">
            <v>37.36</v>
          </cell>
          <cell r="AN405">
            <v>38.39</v>
          </cell>
          <cell r="AO405">
            <v>39.42</v>
          </cell>
          <cell r="AP405">
            <v>40.46</v>
          </cell>
          <cell r="AQ405">
            <v>41.49</v>
          </cell>
          <cell r="AR405">
            <v>42.52</v>
          </cell>
          <cell r="AS405">
            <v>43.55</v>
          </cell>
          <cell r="AT405">
            <v>44.58</v>
          </cell>
          <cell r="AU405">
            <v>45.61</v>
          </cell>
          <cell r="AV405">
            <v>46.65</v>
          </cell>
          <cell r="AW405">
            <v>47.68</v>
          </cell>
          <cell r="AX405">
            <v>48.71</v>
          </cell>
          <cell r="AY405">
            <v>49.74</v>
          </cell>
          <cell r="AZ405">
            <v>50.77</v>
          </cell>
          <cell r="BA405">
            <v>51.8</v>
          </cell>
          <cell r="BB405">
            <v>52.84</v>
          </cell>
          <cell r="BC405">
            <v>47.68</v>
          </cell>
          <cell r="BD405">
            <v>36</v>
          </cell>
          <cell r="BE405">
            <v>40.75</v>
          </cell>
          <cell r="BF405">
            <v>42.19</v>
          </cell>
          <cell r="BG405">
            <v>43.64</v>
          </cell>
          <cell r="BH405">
            <v>45.08</v>
          </cell>
          <cell r="BI405">
            <v>46.53</v>
          </cell>
          <cell r="BJ405">
            <v>47.97</v>
          </cell>
          <cell r="BK405">
            <v>49.41</v>
          </cell>
          <cell r="BL405">
            <v>50.86</v>
          </cell>
          <cell r="BM405">
            <v>52.3</v>
          </cell>
          <cell r="BN405">
            <v>53.75</v>
          </cell>
          <cell r="BO405">
            <v>55.19</v>
          </cell>
          <cell r="BP405">
            <v>56.64</v>
          </cell>
          <cell r="BQ405">
            <v>58.08</v>
          </cell>
          <cell r="BR405">
            <v>59.53</v>
          </cell>
          <cell r="BS405">
            <v>60.97</v>
          </cell>
          <cell r="BT405">
            <v>62.41</v>
          </cell>
          <cell r="BU405">
            <v>63.86</v>
          </cell>
          <cell r="BV405">
            <v>65.3</v>
          </cell>
          <cell r="BW405">
            <v>66.75</v>
          </cell>
          <cell r="BX405">
            <v>68.19</v>
          </cell>
          <cell r="BY405">
            <v>69.64</v>
          </cell>
          <cell r="BZ405">
            <v>71.08</v>
          </cell>
          <cell r="CA405">
            <v>72.52</v>
          </cell>
          <cell r="CB405">
            <v>73.97</v>
          </cell>
          <cell r="CC405">
            <v>66.75</v>
          </cell>
        </row>
        <row r="406">
          <cell r="AD406">
            <v>37</v>
          </cell>
          <cell r="AE406">
            <v>29.91</v>
          </cell>
          <cell r="AF406">
            <v>30.97</v>
          </cell>
          <cell r="AG406">
            <v>32.03</v>
          </cell>
          <cell r="AH406">
            <v>33.09</v>
          </cell>
          <cell r="AI406">
            <v>34.15</v>
          </cell>
          <cell r="AJ406">
            <v>35.21</v>
          </cell>
          <cell r="AK406">
            <v>36.27</v>
          </cell>
          <cell r="AL406">
            <v>37.33</v>
          </cell>
          <cell r="AM406">
            <v>38.39</v>
          </cell>
          <cell r="AN406">
            <v>39.45</v>
          </cell>
          <cell r="AO406">
            <v>40.51</v>
          </cell>
          <cell r="AP406">
            <v>41.57</v>
          </cell>
          <cell r="AQ406">
            <v>42.63</v>
          </cell>
          <cell r="AR406">
            <v>43.69</v>
          </cell>
          <cell r="AS406">
            <v>44.75</v>
          </cell>
          <cell r="AT406">
            <v>45.81</v>
          </cell>
          <cell r="AU406">
            <v>46.87</v>
          </cell>
          <cell r="AV406">
            <v>47.93</v>
          </cell>
          <cell r="AW406">
            <v>48.99</v>
          </cell>
          <cell r="AX406">
            <v>50.05</v>
          </cell>
          <cell r="AY406">
            <v>51.11</v>
          </cell>
          <cell r="AZ406">
            <v>52.17</v>
          </cell>
          <cell r="BA406">
            <v>53.23</v>
          </cell>
          <cell r="BB406">
            <v>54.29</v>
          </cell>
          <cell r="BC406">
            <v>48.99</v>
          </cell>
          <cell r="BD406">
            <v>37</v>
          </cell>
          <cell r="BE406">
            <v>41.87</v>
          </cell>
          <cell r="BF406">
            <v>43.35</v>
          </cell>
          <cell r="BG406">
            <v>44.84</v>
          </cell>
          <cell r="BH406">
            <v>46.32</v>
          </cell>
          <cell r="BI406">
            <v>47.81</v>
          </cell>
          <cell r="BJ406">
            <v>49.29</v>
          </cell>
          <cell r="BK406">
            <v>50.78</v>
          </cell>
          <cell r="BL406">
            <v>52.26</v>
          </cell>
          <cell r="BM406">
            <v>53.74</v>
          </cell>
          <cell r="BN406">
            <v>55.23</v>
          </cell>
          <cell r="BO406">
            <v>56.71</v>
          </cell>
          <cell r="BP406">
            <v>58.2</v>
          </cell>
          <cell r="BQ406">
            <v>59.68</v>
          </cell>
          <cell r="BR406">
            <v>61.17</v>
          </cell>
          <cell r="BS406">
            <v>62.65</v>
          </cell>
          <cell r="BT406">
            <v>64.14</v>
          </cell>
          <cell r="BU406">
            <v>65.62</v>
          </cell>
          <cell r="BV406">
            <v>67.1</v>
          </cell>
          <cell r="BW406">
            <v>68.59</v>
          </cell>
          <cell r="BX406">
            <v>70.07</v>
          </cell>
          <cell r="BY406">
            <v>71.56</v>
          </cell>
          <cell r="BZ406">
            <v>73.04</v>
          </cell>
          <cell r="CA406">
            <v>74.53</v>
          </cell>
          <cell r="CB406">
            <v>76.01</v>
          </cell>
          <cell r="CC406">
            <v>68.59</v>
          </cell>
        </row>
        <row r="407">
          <cell r="AD407">
            <v>38</v>
          </cell>
          <cell r="AE407">
            <v>30.71</v>
          </cell>
          <cell r="AF407">
            <v>31.79</v>
          </cell>
          <cell r="AG407">
            <v>32.88</v>
          </cell>
          <cell r="AH407">
            <v>33.97</v>
          </cell>
          <cell r="AI407">
            <v>35.06</v>
          </cell>
          <cell r="AJ407">
            <v>36.15</v>
          </cell>
          <cell r="AK407">
            <v>37.24</v>
          </cell>
          <cell r="AL407">
            <v>38.33</v>
          </cell>
          <cell r="AM407">
            <v>39.42</v>
          </cell>
          <cell r="AN407">
            <v>40.51</v>
          </cell>
          <cell r="AO407">
            <v>41.6</v>
          </cell>
          <cell r="AP407">
            <v>42.69</v>
          </cell>
          <cell r="AQ407">
            <v>43.77</v>
          </cell>
          <cell r="AR407">
            <v>44.86</v>
          </cell>
          <cell r="AS407">
            <v>45.95</v>
          </cell>
          <cell r="AT407">
            <v>47.04</v>
          </cell>
          <cell r="AU407">
            <v>48.13</v>
          </cell>
          <cell r="AV407">
            <v>49.22</v>
          </cell>
          <cell r="AW407">
            <v>50.31</v>
          </cell>
          <cell r="AX407">
            <v>51.4</v>
          </cell>
          <cell r="AY407">
            <v>52.49</v>
          </cell>
          <cell r="AZ407">
            <v>53.57</v>
          </cell>
          <cell r="BA407">
            <v>54.66</v>
          </cell>
          <cell r="BB407">
            <v>55.75</v>
          </cell>
          <cell r="BC407">
            <v>50.31</v>
          </cell>
          <cell r="BD407">
            <v>38</v>
          </cell>
          <cell r="BE407">
            <v>42.99</v>
          </cell>
          <cell r="BF407">
            <v>44.51</v>
          </cell>
          <cell r="BG407">
            <v>46.04</v>
          </cell>
          <cell r="BH407">
            <v>47.56</v>
          </cell>
          <cell r="BI407">
            <v>49.09</v>
          </cell>
          <cell r="BJ407">
            <v>50.61</v>
          </cell>
          <cell r="BK407">
            <v>52.14</v>
          </cell>
          <cell r="BL407">
            <v>53.66</v>
          </cell>
          <cell r="BM407">
            <v>55.19</v>
          </cell>
          <cell r="BN407">
            <v>56.71</v>
          </cell>
          <cell r="BO407">
            <v>58.23</v>
          </cell>
          <cell r="BP407">
            <v>59.76</v>
          </cell>
          <cell r="BQ407">
            <v>61.28</v>
          </cell>
          <cell r="BR407">
            <v>62.81</v>
          </cell>
          <cell r="BS407">
            <v>64.33</v>
          </cell>
          <cell r="BT407">
            <v>65.86</v>
          </cell>
          <cell r="BU407">
            <v>67.38</v>
          </cell>
          <cell r="BV407">
            <v>68.91</v>
          </cell>
          <cell r="BW407">
            <v>70.43</v>
          </cell>
          <cell r="BX407">
            <v>71.96</v>
          </cell>
          <cell r="BY407">
            <v>73.48</v>
          </cell>
          <cell r="BZ407">
            <v>75</v>
          </cell>
          <cell r="CA407">
            <v>76.53</v>
          </cell>
          <cell r="CB407">
            <v>78.05</v>
          </cell>
          <cell r="CC407">
            <v>70.43</v>
          </cell>
        </row>
        <row r="408">
          <cell r="AD408">
            <v>39</v>
          </cell>
          <cell r="AE408">
            <v>31.51</v>
          </cell>
          <cell r="AF408">
            <v>32.62</v>
          </cell>
          <cell r="AG408">
            <v>33.74</v>
          </cell>
          <cell r="AH408">
            <v>34.86</v>
          </cell>
          <cell r="AI408">
            <v>35.98</v>
          </cell>
          <cell r="AJ408">
            <v>37.09</v>
          </cell>
          <cell r="AK408">
            <v>38.21</v>
          </cell>
          <cell r="AL408">
            <v>39.33</v>
          </cell>
          <cell r="AM408">
            <v>40.45</v>
          </cell>
          <cell r="AN408">
            <v>41.56</v>
          </cell>
          <cell r="AO408">
            <v>42.68</v>
          </cell>
          <cell r="AP408">
            <v>43.8</v>
          </cell>
          <cell r="AQ408">
            <v>44.92</v>
          </cell>
          <cell r="AR408">
            <v>46.04</v>
          </cell>
          <cell r="AS408">
            <v>47.15</v>
          </cell>
          <cell r="AT408">
            <v>48.27</v>
          </cell>
          <cell r="AU408">
            <v>49.39</v>
          </cell>
          <cell r="AV408">
            <v>50.51</v>
          </cell>
          <cell r="AW408">
            <v>51.62</v>
          </cell>
          <cell r="AX408">
            <v>52.74</v>
          </cell>
          <cell r="AY408">
            <v>53.86</v>
          </cell>
          <cell r="AZ408">
            <v>54.98</v>
          </cell>
          <cell r="BA408">
            <v>56.09</v>
          </cell>
          <cell r="BB408">
            <v>57.21</v>
          </cell>
          <cell r="BC408">
            <v>51.62</v>
          </cell>
          <cell r="BD408">
            <v>39</v>
          </cell>
          <cell r="BE408">
            <v>44.11</v>
          </cell>
          <cell r="BF408">
            <v>45.67</v>
          </cell>
          <cell r="BG408">
            <v>47.24</v>
          </cell>
          <cell r="BH408">
            <v>48.8</v>
          </cell>
          <cell r="BI408">
            <v>50.37</v>
          </cell>
          <cell r="BJ408">
            <v>51.93</v>
          </cell>
          <cell r="BK408">
            <v>53.5</v>
          </cell>
          <cell r="BL408">
            <v>55.06</v>
          </cell>
          <cell r="BM408">
            <v>56.63</v>
          </cell>
          <cell r="BN408">
            <v>58.19</v>
          </cell>
          <cell r="BO408">
            <v>59.75</v>
          </cell>
          <cell r="BP408">
            <v>61.32</v>
          </cell>
          <cell r="BQ408">
            <v>62.88</v>
          </cell>
          <cell r="BR408">
            <v>64.45</v>
          </cell>
          <cell r="BS408">
            <v>66.01</v>
          </cell>
          <cell r="BT408">
            <v>67.58</v>
          </cell>
          <cell r="BU408">
            <v>69.14</v>
          </cell>
          <cell r="BV408">
            <v>70.71</v>
          </cell>
          <cell r="BW408">
            <v>72.27</v>
          </cell>
          <cell r="BX408">
            <v>73.84</v>
          </cell>
          <cell r="BY408">
            <v>75.4</v>
          </cell>
          <cell r="BZ408">
            <v>76.97</v>
          </cell>
          <cell r="CA408">
            <v>78.53</v>
          </cell>
          <cell r="CB408">
            <v>80.1</v>
          </cell>
          <cell r="CC408">
            <v>72.27</v>
          </cell>
        </row>
        <row r="409">
          <cell r="AD409">
            <v>40</v>
          </cell>
          <cell r="AE409">
            <v>32.3</v>
          </cell>
          <cell r="AF409">
            <v>33.45</v>
          </cell>
          <cell r="AG409">
            <v>34.6</v>
          </cell>
          <cell r="AH409">
            <v>35.74</v>
          </cell>
          <cell r="AI409">
            <v>36.89</v>
          </cell>
          <cell r="AJ409">
            <v>38.04</v>
          </cell>
          <cell r="AK409">
            <v>39.18</v>
          </cell>
          <cell r="AL409">
            <v>40.33</v>
          </cell>
          <cell r="AM409">
            <v>41.48</v>
          </cell>
          <cell r="AN409">
            <v>42.62</v>
          </cell>
          <cell r="AO409">
            <v>43.77</v>
          </cell>
          <cell r="AP409">
            <v>44.91</v>
          </cell>
          <cell r="AQ409">
            <v>46.06</v>
          </cell>
          <cell r="AR409">
            <v>47.21</v>
          </cell>
          <cell r="AS409">
            <v>48.35</v>
          </cell>
          <cell r="AT409">
            <v>49.5</v>
          </cell>
          <cell r="AU409">
            <v>50.65</v>
          </cell>
          <cell r="AV409">
            <v>51.79</v>
          </cell>
          <cell r="AW409">
            <v>52.94</v>
          </cell>
          <cell r="AX409">
            <v>54.09</v>
          </cell>
          <cell r="AY409">
            <v>55.23</v>
          </cell>
          <cell r="AZ409">
            <v>56.38</v>
          </cell>
          <cell r="BA409">
            <v>57.52</v>
          </cell>
          <cell r="BB409">
            <v>58.67</v>
          </cell>
          <cell r="BC409">
            <v>52.94</v>
          </cell>
          <cell r="BD409">
            <v>40</v>
          </cell>
          <cell r="BE409">
            <v>45.23</v>
          </cell>
          <cell r="BF409">
            <v>46.83</v>
          </cell>
          <cell r="BG409">
            <v>48.44</v>
          </cell>
          <cell r="BH409">
            <v>50.04</v>
          </cell>
          <cell r="BI409">
            <v>51.65</v>
          </cell>
          <cell r="BJ409">
            <v>53.25</v>
          </cell>
          <cell r="BK409">
            <v>54.86</v>
          </cell>
          <cell r="BL409">
            <v>56.46</v>
          </cell>
          <cell r="BM409">
            <v>58.07</v>
          </cell>
          <cell r="BN409">
            <v>59.67</v>
          </cell>
          <cell r="BO409">
            <v>61.28</v>
          </cell>
          <cell r="BP409">
            <v>62.88</v>
          </cell>
          <cell r="BQ409">
            <v>64.49</v>
          </cell>
          <cell r="BR409">
            <v>66.09</v>
          </cell>
          <cell r="BS409">
            <v>67.69</v>
          </cell>
          <cell r="BT409">
            <v>69.3</v>
          </cell>
          <cell r="BU409">
            <v>70.9</v>
          </cell>
          <cell r="BV409">
            <v>72.51</v>
          </cell>
          <cell r="BW409">
            <v>74.11</v>
          </cell>
          <cell r="BX409">
            <v>75.72</v>
          </cell>
          <cell r="BY409">
            <v>77.32</v>
          </cell>
          <cell r="BZ409">
            <v>78.93</v>
          </cell>
          <cell r="CA409">
            <v>80.53</v>
          </cell>
          <cell r="CB409">
            <v>82.14</v>
          </cell>
          <cell r="CC409">
            <v>74.11</v>
          </cell>
        </row>
        <row r="410">
          <cell r="AD410">
            <v>41</v>
          </cell>
          <cell r="AE410">
            <v>33.1</v>
          </cell>
          <cell r="AF410">
            <v>34.28</v>
          </cell>
          <cell r="AG410">
            <v>35.45</v>
          </cell>
          <cell r="AH410">
            <v>36.63</v>
          </cell>
          <cell r="AI410">
            <v>37.8</v>
          </cell>
          <cell r="AJ410">
            <v>38.98</v>
          </cell>
          <cell r="AK410">
            <v>40.15</v>
          </cell>
          <cell r="AL410">
            <v>41.33</v>
          </cell>
          <cell r="AM410">
            <v>42.5</v>
          </cell>
          <cell r="AN410">
            <v>43.68</v>
          </cell>
          <cell r="AO410">
            <v>44.85</v>
          </cell>
          <cell r="AP410">
            <v>46.03</v>
          </cell>
          <cell r="AQ410">
            <v>47.2</v>
          </cell>
          <cell r="AR410">
            <v>48.38</v>
          </cell>
          <cell r="AS410">
            <v>49.55</v>
          </cell>
          <cell r="AT410">
            <v>50.73</v>
          </cell>
          <cell r="AU410">
            <v>51.9</v>
          </cell>
          <cell r="AV410">
            <v>53.08</v>
          </cell>
          <cell r="AW410">
            <v>54.25</v>
          </cell>
          <cell r="AX410">
            <v>55.43</v>
          </cell>
          <cell r="AY410">
            <v>56.6</v>
          </cell>
          <cell r="AZ410">
            <v>57.78</v>
          </cell>
          <cell r="BA410">
            <v>58.95</v>
          </cell>
          <cell r="BB410">
            <v>60.13</v>
          </cell>
          <cell r="BC410">
            <v>54.25</v>
          </cell>
          <cell r="BD410">
            <v>41</v>
          </cell>
          <cell r="BE410">
            <v>46.35</v>
          </cell>
          <cell r="BF410">
            <v>47.99</v>
          </cell>
          <cell r="BG410">
            <v>49.64</v>
          </cell>
          <cell r="BH410">
            <v>51.28</v>
          </cell>
          <cell r="BI410">
            <v>52.93</v>
          </cell>
          <cell r="BJ410">
            <v>54.57</v>
          </cell>
          <cell r="BK410">
            <v>56.22</v>
          </cell>
          <cell r="BL410">
            <v>57.86</v>
          </cell>
          <cell r="BM410">
            <v>59.51</v>
          </cell>
          <cell r="BN410">
            <v>61.15</v>
          </cell>
          <cell r="BO410">
            <v>62.8</v>
          </cell>
          <cell r="BP410">
            <v>64.44</v>
          </cell>
          <cell r="BQ410">
            <v>66.09</v>
          </cell>
          <cell r="BR410">
            <v>67.73</v>
          </cell>
          <cell r="BS410">
            <v>69.38</v>
          </cell>
          <cell r="BT410">
            <v>71.02</v>
          </cell>
          <cell r="BU410">
            <v>72.67</v>
          </cell>
          <cell r="BV410">
            <v>74.31</v>
          </cell>
          <cell r="BW410">
            <v>75.96</v>
          </cell>
          <cell r="BX410">
            <v>77.6</v>
          </cell>
          <cell r="BY410">
            <v>79.25</v>
          </cell>
          <cell r="BZ410">
            <v>80.89</v>
          </cell>
          <cell r="CA410">
            <v>82.54</v>
          </cell>
          <cell r="CB410">
            <v>84.18</v>
          </cell>
          <cell r="CC410">
            <v>75.96</v>
          </cell>
        </row>
        <row r="411">
          <cell r="AD411">
            <v>42</v>
          </cell>
          <cell r="AE411">
            <v>33.9</v>
          </cell>
          <cell r="AF411">
            <v>35.11</v>
          </cell>
          <cell r="AG411">
            <v>36.31</v>
          </cell>
          <cell r="AH411">
            <v>37.51</v>
          </cell>
          <cell r="AI411">
            <v>38.72</v>
          </cell>
          <cell r="AJ411">
            <v>39.92</v>
          </cell>
          <cell r="AK411">
            <v>41.13</v>
          </cell>
          <cell r="AL411">
            <v>42.33</v>
          </cell>
          <cell r="AM411">
            <v>43.53</v>
          </cell>
          <cell r="AN411">
            <v>44.74</v>
          </cell>
          <cell r="AO411">
            <v>45.94</v>
          </cell>
          <cell r="AP411">
            <v>47.14</v>
          </cell>
          <cell r="AQ411">
            <v>48.35</v>
          </cell>
          <cell r="AR411">
            <v>49.55</v>
          </cell>
          <cell r="AS411">
            <v>50.76</v>
          </cell>
          <cell r="AT411">
            <v>51.96</v>
          </cell>
          <cell r="AU411">
            <v>53.16</v>
          </cell>
          <cell r="AV411">
            <v>54.37</v>
          </cell>
          <cell r="AW411">
            <v>55.57</v>
          </cell>
          <cell r="AX411">
            <v>56.77</v>
          </cell>
          <cell r="AY411">
            <v>57.98</v>
          </cell>
          <cell r="AZ411">
            <v>59.18</v>
          </cell>
          <cell r="BA411">
            <v>60.38</v>
          </cell>
          <cell r="BB411">
            <v>61.59</v>
          </cell>
          <cell r="BC411">
            <v>55.57</v>
          </cell>
          <cell r="BD411">
            <v>42</v>
          </cell>
          <cell r="BE411">
            <v>47.47</v>
          </cell>
          <cell r="BF411">
            <v>49.15</v>
          </cell>
          <cell r="BG411">
            <v>50.84</v>
          </cell>
          <cell r="BH411">
            <v>52.52</v>
          </cell>
          <cell r="BI411">
            <v>54.21</v>
          </cell>
          <cell r="BJ411">
            <v>55.89</v>
          </cell>
          <cell r="BK411">
            <v>57.58</v>
          </cell>
          <cell r="BL411">
            <v>59.26</v>
          </cell>
          <cell r="BM411">
            <v>60.95</v>
          </cell>
          <cell r="BN411">
            <v>62.63</v>
          </cell>
          <cell r="BO411">
            <v>64.32</v>
          </cell>
          <cell r="BP411">
            <v>66</v>
          </cell>
          <cell r="BQ411">
            <v>67.69</v>
          </cell>
          <cell r="BR411">
            <v>69.37</v>
          </cell>
          <cell r="BS411">
            <v>71.06</v>
          </cell>
          <cell r="BT411">
            <v>72.74</v>
          </cell>
          <cell r="BU411">
            <v>74.43</v>
          </cell>
          <cell r="BV411">
            <v>76.11</v>
          </cell>
          <cell r="BW411">
            <v>77.8</v>
          </cell>
          <cell r="BX411">
            <v>79.48</v>
          </cell>
          <cell r="BY411">
            <v>81.17</v>
          </cell>
          <cell r="BZ411">
            <v>82.85</v>
          </cell>
          <cell r="CA411">
            <v>84.54</v>
          </cell>
          <cell r="CB411">
            <v>86.22</v>
          </cell>
          <cell r="CC411">
            <v>77.8</v>
          </cell>
        </row>
        <row r="412">
          <cell r="AD412">
            <v>43</v>
          </cell>
          <cell r="AE412">
            <v>34.7</v>
          </cell>
          <cell r="AF412">
            <v>35.94</v>
          </cell>
          <cell r="AG412">
            <v>37.17</v>
          </cell>
          <cell r="AH412">
            <v>38.4</v>
          </cell>
          <cell r="AI412">
            <v>39.63</v>
          </cell>
          <cell r="AJ412">
            <v>40.87</v>
          </cell>
          <cell r="AK412">
            <v>42.1</v>
          </cell>
          <cell r="AL412">
            <v>43.33</v>
          </cell>
          <cell r="AM412">
            <v>44.56</v>
          </cell>
          <cell r="AN412">
            <v>45.79</v>
          </cell>
          <cell r="AO412">
            <v>47.03</v>
          </cell>
          <cell r="AP412">
            <v>48.26</v>
          </cell>
          <cell r="AQ412">
            <v>49.49</v>
          </cell>
          <cell r="AR412">
            <v>50.72</v>
          </cell>
          <cell r="AS412">
            <v>51.96</v>
          </cell>
          <cell r="AT412">
            <v>53.19</v>
          </cell>
          <cell r="AU412">
            <v>54.42</v>
          </cell>
          <cell r="AV412">
            <v>55.65</v>
          </cell>
          <cell r="AW412">
            <v>56.89</v>
          </cell>
          <cell r="AX412">
            <v>58.12</v>
          </cell>
          <cell r="AY412">
            <v>59.35</v>
          </cell>
          <cell r="AZ412">
            <v>60.58</v>
          </cell>
          <cell r="BA412">
            <v>61.81</v>
          </cell>
          <cell r="BB412">
            <v>63.05</v>
          </cell>
          <cell r="BC412">
            <v>56.88</v>
          </cell>
          <cell r="BD412">
            <v>43</v>
          </cell>
          <cell r="BE412">
            <v>48.59</v>
          </cell>
          <cell r="BF412">
            <v>50.31</v>
          </cell>
          <cell r="BG412">
            <v>52.04</v>
          </cell>
          <cell r="BH412">
            <v>53.76</v>
          </cell>
          <cell r="BI412">
            <v>55.49</v>
          </cell>
          <cell r="BJ412">
            <v>57.21</v>
          </cell>
          <cell r="BK412">
            <v>58.94</v>
          </cell>
          <cell r="BL412">
            <v>60.66</v>
          </cell>
          <cell r="BM412">
            <v>62.39</v>
          </cell>
          <cell r="BN412">
            <v>64.11</v>
          </cell>
          <cell r="BO412">
            <v>65.84</v>
          </cell>
          <cell r="BP412">
            <v>67.56</v>
          </cell>
          <cell r="BQ412">
            <v>69.29</v>
          </cell>
          <cell r="BR412">
            <v>71.01</v>
          </cell>
          <cell r="BS412">
            <v>72.74</v>
          </cell>
          <cell r="BT412">
            <v>74.46</v>
          </cell>
          <cell r="BU412">
            <v>76.19</v>
          </cell>
          <cell r="BV412">
            <v>77.91</v>
          </cell>
          <cell r="BW412">
            <v>79.64</v>
          </cell>
          <cell r="BX412">
            <v>81.36</v>
          </cell>
          <cell r="BY412">
            <v>83.09</v>
          </cell>
          <cell r="BZ412">
            <v>84.81</v>
          </cell>
          <cell r="CA412">
            <v>86.54</v>
          </cell>
          <cell r="CB412">
            <v>88.27</v>
          </cell>
          <cell r="CC412">
            <v>79.64</v>
          </cell>
        </row>
        <row r="413">
          <cell r="AD413">
            <v>44</v>
          </cell>
          <cell r="AE413">
            <v>35.5</v>
          </cell>
          <cell r="AF413">
            <v>36.76</v>
          </cell>
          <cell r="AG413">
            <v>38.03</v>
          </cell>
          <cell r="AH413">
            <v>39.29</v>
          </cell>
          <cell r="AI413">
            <v>40.55</v>
          </cell>
          <cell r="AJ413">
            <v>41.81</v>
          </cell>
          <cell r="AK413">
            <v>43.07</v>
          </cell>
          <cell r="AL413">
            <v>44.33</v>
          </cell>
          <cell r="AM413">
            <v>45.59</v>
          </cell>
          <cell r="AN413">
            <v>46.85</v>
          </cell>
          <cell r="AO413">
            <v>48.11</v>
          </cell>
          <cell r="AP413">
            <v>49.37</v>
          </cell>
          <cell r="AQ413">
            <v>50.64</v>
          </cell>
          <cell r="AR413">
            <v>51.9</v>
          </cell>
          <cell r="AS413">
            <v>53.16</v>
          </cell>
          <cell r="AT413">
            <v>54.42</v>
          </cell>
          <cell r="AU413">
            <v>55.68</v>
          </cell>
          <cell r="AV413">
            <v>56.94</v>
          </cell>
          <cell r="AW413">
            <v>58.2</v>
          </cell>
          <cell r="AX413">
            <v>59.46</v>
          </cell>
          <cell r="AY413">
            <v>60.72</v>
          </cell>
          <cell r="AZ413">
            <v>61.98</v>
          </cell>
          <cell r="BA413">
            <v>63.24</v>
          </cell>
          <cell r="BB413">
            <v>64.51</v>
          </cell>
          <cell r="BC413">
            <v>58.2</v>
          </cell>
          <cell r="BD413">
            <v>44</v>
          </cell>
          <cell r="BE413">
            <v>49.7</v>
          </cell>
          <cell r="BF413">
            <v>51.47</v>
          </cell>
          <cell r="BG413">
            <v>53.24</v>
          </cell>
          <cell r="BH413">
            <v>55</v>
          </cell>
          <cell r="BI413">
            <v>56.77</v>
          </cell>
          <cell r="BJ413">
            <v>58.53</v>
          </cell>
          <cell r="BK413">
            <v>60.3</v>
          </cell>
          <cell r="BL413">
            <v>62.06</v>
          </cell>
          <cell r="BM413">
            <v>63.83</v>
          </cell>
          <cell r="BN413">
            <v>65.59</v>
          </cell>
          <cell r="BO413">
            <v>67.36</v>
          </cell>
          <cell r="BP413">
            <v>69.12</v>
          </cell>
          <cell r="BQ413">
            <v>70.89</v>
          </cell>
          <cell r="BR413">
            <v>72.65</v>
          </cell>
          <cell r="BS413">
            <v>74.42</v>
          </cell>
          <cell r="BT413">
            <v>76.18</v>
          </cell>
          <cell r="BU413">
            <v>77.95</v>
          </cell>
          <cell r="BV413">
            <v>79.72</v>
          </cell>
          <cell r="BW413">
            <v>81.48</v>
          </cell>
          <cell r="BX413">
            <v>83.25</v>
          </cell>
          <cell r="BY413">
            <v>85.01</v>
          </cell>
          <cell r="BZ413">
            <v>86.78</v>
          </cell>
          <cell r="CA413">
            <v>88.54</v>
          </cell>
          <cell r="CB413">
            <v>90.31</v>
          </cell>
          <cell r="CC413">
            <v>81.48</v>
          </cell>
        </row>
        <row r="414">
          <cell r="AD414">
            <v>45</v>
          </cell>
          <cell r="AE414">
            <v>36.3</v>
          </cell>
          <cell r="AF414">
            <v>37.59</v>
          </cell>
          <cell r="AG414">
            <v>38.88</v>
          </cell>
          <cell r="AH414">
            <v>40.17</v>
          </cell>
          <cell r="AI414">
            <v>41.46</v>
          </cell>
          <cell r="AJ414">
            <v>42.75</v>
          </cell>
          <cell r="AK414">
            <v>44.04</v>
          </cell>
          <cell r="AL414">
            <v>45.33</v>
          </cell>
          <cell r="AM414">
            <v>46.62</v>
          </cell>
          <cell r="AN414">
            <v>47.91</v>
          </cell>
          <cell r="AO414">
            <v>49.2</v>
          </cell>
          <cell r="AP414">
            <v>50.49</v>
          </cell>
          <cell r="AQ414">
            <v>51.78</v>
          </cell>
          <cell r="AR414">
            <v>53.07</v>
          </cell>
          <cell r="AS414">
            <v>54.36</v>
          </cell>
          <cell r="AT414">
            <v>55.65</v>
          </cell>
          <cell r="AU414">
            <v>56.94</v>
          </cell>
          <cell r="AV414">
            <v>58.23</v>
          </cell>
          <cell r="AW414">
            <v>59.52</v>
          </cell>
          <cell r="AX414">
            <v>60.81</v>
          </cell>
          <cell r="AY414">
            <v>62.1</v>
          </cell>
          <cell r="AZ414">
            <v>63.38</v>
          </cell>
          <cell r="BA414">
            <v>64.67</v>
          </cell>
          <cell r="BB414">
            <v>65.96</v>
          </cell>
          <cell r="BC414">
            <v>59.52</v>
          </cell>
          <cell r="BD414">
            <v>45</v>
          </cell>
          <cell r="BE414">
            <v>50.82</v>
          </cell>
          <cell r="BF414">
            <v>52.63</v>
          </cell>
          <cell r="BG414">
            <v>54.43</v>
          </cell>
          <cell r="BH414">
            <v>56.24</v>
          </cell>
          <cell r="BI414">
            <v>58.05</v>
          </cell>
          <cell r="BJ414">
            <v>59.85</v>
          </cell>
          <cell r="BK414">
            <v>61.66</v>
          </cell>
          <cell r="BL414">
            <v>63.46</v>
          </cell>
          <cell r="BM414">
            <v>65.27</v>
          </cell>
          <cell r="BN414">
            <v>67.07</v>
          </cell>
          <cell r="BO414">
            <v>68.88</v>
          </cell>
          <cell r="BP414">
            <v>70.68</v>
          </cell>
          <cell r="BQ414">
            <v>72.49</v>
          </cell>
          <cell r="BR414">
            <v>74.3</v>
          </cell>
          <cell r="BS414">
            <v>76.1</v>
          </cell>
          <cell r="BT414">
            <v>77.91</v>
          </cell>
          <cell r="BU414">
            <v>79.71</v>
          </cell>
          <cell r="BV414">
            <v>81.52</v>
          </cell>
          <cell r="BW414">
            <v>83.32</v>
          </cell>
          <cell r="BX414">
            <v>85.13</v>
          </cell>
          <cell r="BY414">
            <v>86.93</v>
          </cell>
          <cell r="BZ414">
            <v>88.74</v>
          </cell>
          <cell r="CA414">
            <v>90.54</v>
          </cell>
          <cell r="CB414">
            <v>92.35</v>
          </cell>
          <cell r="CC414">
            <v>83.32</v>
          </cell>
        </row>
        <row r="415">
          <cell r="AD415">
            <v>46</v>
          </cell>
          <cell r="AE415">
            <v>37.1</v>
          </cell>
          <cell r="AF415">
            <v>38.42</v>
          </cell>
          <cell r="AG415">
            <v>39.74</v>
          </cell>
          <cell r="AH415">
            <v>41.06</v>
          </cell>
          <cell r="AI415">
            <v>42.38</v>
          </cell>
          <cell r="AJ415">
            <v>43.69</v>
          </cell>
          <cell r="AK415">
            <v>45.01</v>
          </cell>
          <cell r="AL415">
            <v>46.33</v>
          </cell>
          <cell r="AM415">
            <v>47.65</v>
          </cell>
          <cell r="AN415">
            <v>48.97</v>
          </cell>
          <cell r="AO415">
            <v>50.29</v>
          </cell>
          <cell r="AP415">
            <v>51.6</v>
          </cell>
          <cell r="AQ415">
            <v>52.92</v>
          </cell>
          <cell r="AR415">
            <v>54.24</v>
          </cell>
          <cell r="AS415">
            <v>55.56</v>
          </cell>
          <cell r="AT415">
            <v>56.88</v>
          </cell>
          <cell r="AU415">
            <v>58.2</v>
          </cell>
          <cell r="AV415">
            <v>59.51</v>
          </cell>
          <cell r="AW415">
            <v>60.83</v>
          </cell>
          <cell r="AX415">
            <v>62.15</v>
          </cell>
          <cell r="AY415">
            <v>63.47</v>
          </cell>
          <cell r="AZ415">
            <v>64.79</v>
          </cell>
          <cell r="BA415">
            <v>66.1</v>
          </cell>
          <cell r="BB415">
            <v>67.42</v>
          </cell>
          <cell r="BC415">
            <v>60.83</v>
          </cell>
          <cell r="BD415">
            <v>46</v>
          </cell>
          <cell r="BE415">
            <v>51.94</v>
          </cell>
          <cell r="BF415">
            <v>53.79</v>
          </cell>
          <cell r="BG415">
            <v>55.63</v>
          </cell>
          <cell r="BH415">
            <v>57.48</v>
          </cell>
          <cell r="BI415">
            <v>59.33</v>
          </cell>
          <cell r="BJ415">
            <v>61.17</v>
          </cell>
          <cell r="BK415">
            <v>63.02</v>
          </cell>
          <cell r="BL415">
            <v>64.86</v>
          </cell>
          <cell r="BM415">
            <v>66.71</v>
          </cell>
          <cell r="BN415">
            <v>68.55</v>
          </cell>
          <cell r="BO415">
            <v>70.4</v>
          </cell>
          <cell r="BP415">
            <v>72.25</v>
          </cell>
          <cell r="BQ415">
            <v>74.09</v>
          </cell>
          <cell r="BR415">
            <v>75.94</v>
          </cell>
          <cell r="BS415">
            <v>77.78</v>
          </cell>
          <cell r="BT415">
            <v>79.63</v>
          </cell>
          <cell r="BU415">
            <v>81.47</v>
          </cell>
          <cell r="BV415">
            <v>83.32</v>
          </cell>
          <cell r="BW415">
            <v>85.16</v>
          </cell>
          <cell r="BX415">
            <v>87.01</v>
          </cell>
          <cell r="BY415">
            <v>88.86</v>
          </cell>
          <cell r="BZ415">
            <v>90.7</v>
          </cell>
          <cell r="CA415">
            <v>92.55</v>
          </cell>
          <cell r="CB415">
            <v>94.39</v>
          </cell>
          <cell r="CC415">
            <v>85.16</v>
          </cell>
        </row>
        <row r="416">
          <cell r="AD416">
            <v>47</v>
          </cell>
          <cell r="AE416">
            <v>37.9</v>
          </cell>
          <cell r="AF416">
            <v>39.25</v>
          </cell>
          <cell r="AG416">
            <v>40.6</v>
          </cell>
          <cell r="AH416">
            <v>41.94</v>
          </cell>
          <cell r="AI416">
            <v>43.29</v>
          </cell>
          <cell r="AJ416">
            <v>44.64</v>
          </cell>
          <cell r="AK416">
            <v>45.98</v>
          </cell>
          <cell r="AL416">
            <v>47.33</v>
          </cell>
          <cell r="AM416">
            <v>48.68</v>
          </cell>
          <cell r="AN416">
            <v>50.02</v>
          </cell>
          <cell r="AO416">
            <v>51.37</v>
          </cell>
          <cell r="AP416">
            <v>52.72</v>
          </cell>
          <cell r="AQ416">
            <v>54.07</v>
          </cell>
          <cell r="AR416">
            <v>55.41</v>
          </cell>
          <cell r="AS416">
            <v>56.76</v>
          </cell>
          <cell r="AT416">
            <v>58.11</v>
          </cell>
          <cell r="AU416">
            <v>59.45</v>
          </cell>
          <cell r="AV416">
            <v>60.8</v>
          </cell>
          <cell r="AW416">
            <v>62.15</v>
          </cell>
          <cell r="AX416">
            <v>63.49</v>
          </cell>
          <cell r="AY416">
            <v>64.84</v>
          </cell>
          <cell r="AZ416">
            <v>66.19</v>
          </cell>
          <cell r="BA416">
            <v>67.53</v>
          </cell>
          <cell r="BB416">
            <v>68.88</v>
          </cell>
          <cell r="BC416">
            <v>62.15</v>
          </cell>
          <cell r="BD416">
            <v>47</v>
          </cell>
          <cell r="BE416">
            <v>53.06</v>
          </cell>
          <cell r="BF416">
            <v>54.95</v>
          </cell>
          <cell r="BG416">
            <v>56.83</v>
          </cell>
          <cell r="BH416">
            <v>58.72</v>
          </cell>
          <cell r="BI416">
            <v>60.61</v>
          </cell>
          <cell r="BJ416">
            <v>62.49</v>
          </cell>
          <cell r="BK416">
            <v>64.38</v>
          </cell>
          <cell r="BL416">
            <v>66.26</v>
          </cell>
          <cell r="BM416">
            <v>68.15</v>
          </cell>
          <cell r="BN416">
            <v>70.03</v>
          </cell>
          <cell r="BO416">
            <v>71.92</v>
          </cell>
          <cell r="BP416">
            <v>73.81</v>
          </cell>
          <cell r="BQ416">
            <v>75.69</v>
          </cell>
          <cell r="BR416">
            <v>77.58</v>
          </cell>
          <cell r="BS416">
            <v>79.46</v>
          </cell>
          <cell r="BT416">
            <v>81.35</v>
          </cell>
          <cell r="BU416">
            <v>83.23</v>
          </cell>
          <cell r="BV416">
            <v>85.12</v>
          </cell>
          <cell r="BW416">
            <v>87.01</v>
          </cell>
          <cell r="BX416">
            <v>88.89</v>
          </cell>
          <cell r="BY416">
            <v>90.78</v>
          </cell>
          <cell r="BZ416">
            <v>92.66</v>
          </cell>
          <cell r="CA416">
            <v>94.55</v>
          </cell>
          <cell r="CB416">
            <v>96.43</v>
          </cell>
          <cell r="CC416">
            <v>87.01</v>
          </cell>
        </row>
        <row r="417">
          <cell r="AD417">
            <v>48</v>
          </cell>
          <cell r="AE417">
            <v>38.7</v>
          </cell>
          <cell r="AF417">
            <v>40.08</v>
          </cell>
          <cell r="AG417">
            <v>41.45</v>
          </cell>
          <cell r="AH417">
            <v>42.83</v>
          </cell>
          <cell r="AI417">
            <v>44.2</v>
          </cell>
          <cell r="AJ417">
            <v>45.58</v>
          </cell>
          <cell r="AK417">
            <v>46.96</v>
          </cell>
          <cell r="AL417">
            <v>48.33</v>
          </cell>
          <cell r="AM417">
            <v>49.71</v>
          </cell>
          <cell r="AN417">
            <v>51.08</v>
          </cell>
          <cell r="AO417">
            <v>52.46</v>
          </cell>
          <cell r="AP417">
            <v>53.83</v>
          </cell>
          <cell r="AQ417">
            <v>55.21</v>
          </cell>
          <cell r="AR417">
            <v>56.58</v>
          </cell>
          <cell r="AS417">
            <v>57.96</v>
          </cell>
          <cell r="AT417">
            <v>59.34</v>
          </cell>
          <cell r="AU417">
            <v>60.71</v>
          </cell>
          <cell r="AV417">
            <v>62.09</v>
          </cell>
          <cell r="AW417">
            <v>63.46</v>
          </cell>
          <cell r="AX417">
            <v>64.84</v>
          </cell>
          <cell r="AY417">
            <v>66.21</v>
          </cell>
          <cell r="AZ417">
            <v>67.59</v>
          </cell>
          <cell r="BA417">
            <v>68.96</v>
          </cell>
          <cell r="BB417">
            <v>70.34</v>
          </cell>
          <cell r="BC417">
            <v>63.46</v>
          </cell>
          <cell r="BD417">
            <v>48</v>
          </cell>
          <cell r="BE417">
            <v>54.18</v>
          </cell>
          <cell r="BF417">
            <v>56.11</v>
          </cell>
          <cell r="BG417">
            <v>58.03</v>
          </cell>
          <cell r="BH417">
            <v>59.96</v>
          </cell>
          <cell r="BI417">
            <v>61.89</v>
          </cell>
          <cell r="BJ417">
            <v>63.81</v>
          </cell>
          <cell r="BK417">
            <v>65.74</v>
          </cell>
          <cell r="BL417">
            <v>67.66</v>
          </cell>
          <cell r="BM417">
            <v>69.59</v>
          </cell>
          <cell r="BN417">
            <v>71.52</v>
          </cell>
          <cell r="BO417">
            <v>73.44</v>
          </cell>
          <cell r="BP417">
            <v>75.37</v>
          </cell>
          <cell r="BQ417">
            <v>77.29</v>
          </cell>
          <cell r="BR417">
            <v>79.22</v>
          </cell>
          <cell r="BS417">
            <v>81.14</v>
          </cell>
          <cell r="BT417">
            <v>83.07</v>
          </cell>
          <cell r="BU417">
            <v>85</v>
          </cell>
          <cell r="BV417">
            <v>86.92</v>
          </cell>
          <cell r="BW417">
            <v>88.85</v>
          </cell>
          <cell r="BX417">
            <v>90.77</v>
          </cell>
          <cell r="BY417">
            <v>92.7</v>
          </cell>
          <cell r="BZ417">
            <v>94.62</v>
          </cell>
          <cell r="CA417">
            <v>96.55</v>
          </cell>
          <cell r="CB417">
            <v>98.48</v>
          </cell>
          <cell r="CC417">
            <v>88.85</v>
          </cell>
        </row>
        <row r="418">
          <cell r="AD418">
            <v>49</v>
          </cell>
          <cell r="AE418">
            <v>39.5</v>
          </cell>
          <cell r="AF418">
            <v>40.91</v>
          </cell>
          <cell r="AG418">
            <v>42.31</v>
          </cell>
          <cell r="AH418">
            <v>43.71</v>
          </cell>
          <cell r="AI418">
            <v>45.12</v>
          </cell>
          <cell r="AJ418">
            <v>46.52</v>
          </cell>
          <cell r="AK418">
            <v>47.93</v>
          </cell>
          <cell r="AL418">
            <v>49.33</v>
          </cell>
          <cell r="AM418">
            <v>50.74</v>
          </cell>
          <cell r="AN418">
            <v>52.14</v>
          </cell>
          <cell r="AO418">
            <v>53.54</v>
          </cell>
          <cell r="AP418">
            <v>54.95</v>
          </cell>
          <cell r="AQ418">
            <v>56.35</v>
          </cell>
          <cell r="AR418">
            <v>57.76</v>
          </cell>
          <cell r="AS418">
            <v>59.16</v>
          </cell>
          <cell r="AT418">
            <v>60.57</v>
          </cell>
          <cell r="AU418">
            <v>61.97</v>
          </cell>
          <cell r="AV418">
            <v>63.37</v>
          </cell>
          <cell r="AW418">
            <v>64.78</v>
          </cell>
          <cell r="AX418">
            <v>66.18</v>
          </cell>
          <cell r="AY418">
            <v>67.59</v>
          </cell>
          <cell r="AZ418">
            <v>68.99</v>
          </cell>
          <cell r="BA418">
            <v>70.39</v>
          </cell>
          <cell r="BB418">
            <v>71.8</v>
          </cell>
          <cell r="BC418">
            <v>64.78</v>
          </cell>
          <cell r="BD418">
            <v>49</v>
          </cell>
          <cell r="BE418">
            <v>55.3</v>
          </cell>
          <cell r="BF418">
            <v>57.27</v>
          </cell>
          <cell r="BG418">
            <v>59.23</v>
          </cell>
          <cell r="BH418">
            <v>61.2</v>
          </cell>
          <cell r="BI418">
            <v>63.17</v>
          </cell>
          <cell r="BJ418">
            <v>65.13</v>
          </cell>
          <cell r="BK418">
            <v>67.1</v>
          </cell>
          <cell r="BL418">
            <v>69.06</v>
          </cell>
          <cell r="BM418">
            <v>71.03</v>
          </cell>
          <cell r="BN418">
            <v>73</v>
          </cell>
          <cell r="BO418">
            <v>74.96</v>
          </cell>
          <cell r="BP418">
            <v>76.93</v>
          </cell>
          <cell r="BQ418">
            <v>78.89</v>
          </cell>
          <cell r="BR418">
            <v>80.86</v>
          </cell>
          <cell r="BS418">
            <v>82.83</v>
          </cell>
          <cell r="BT418">
            <v>84.79</v>
          </cell>
          <cell r="BU418">
            <v>86.76</v>
          </cell>
          <cell r="BV418">
            <v>88.72</v>
          </cell>
          <cell r="BW418">
            <v>90.69</v>
          </cell>
          <cell r="BX418">
            <v>92.65</v>
          </cell>
          <cell r="BY418">
            <v>94.62</v>
          </cell>
          <cell r="BZ418">
            <v>96.59</v>
          </cell>
          <cell r="CA418">
            <v>98.55</v>
          </cell>
          <cell r="CB418">
            <v>100.52</v>
          </cell>
          <cell r="CC418">
            <v>90.69</v>
          </cell>
        </row>
        <row r="419">
          <cell r="AD419">
            <v>50</v>
          </cell>
          <cell r="AE419">
            <v>40.3</v>
          </cell>
          <cell r="AF419">
            <v>41.73</v>
          </cell>
          <cell r="AG419">
            <v>43.17</v>
          </cell>
          <cell r="AH419">
            <v>44.6</v>
          </cell>
          <cell r="AI419">
            <v>46.03</v>
          </cell>
          <cell r="AJ419">
            <v>47.47</v>
          </cell>
          <cell r="AK419">
            <v>48.9</v>
          </cell>
          <cell r="AL419">
            <v>50.33</v>
          </cell>
          <cell r="AM419">
            <v>51.76</v>
          </cell>
          <cell r="AN419">
            <v>53.2</v>
          </cell>
          <cell r="AO419">
            <v>54.63</v>
          </cell>
          <cell r="AP419">
            <v>56.06</v>
          </cell>
          <cell r="AQ419">
            <v>57.5</v>
          </cell>
          <cell r="AR419">
            <v>58.93</v>
          </cell>
          <cell r="AS419">
            <v>60.36</v>
          </cell>
          <cell r="AT419">
            <v>61.79</v>
          </cell>
          <cell r="AU419">
            <v>63.23</v>
          </cell>
          <cell r="AV419">
            <v>64.66</v>
          </cell>
          <cell r="AW419">
            <v>66.09</v>
          </cell>
          <cell r="AX419">
            <v>67.53</v>
          </cell>
          <cell r="AY419">
            <v>68.96</v>
          </cell>
          <cell r="AZ419">
            <v>70.39</v>
          </cell>
          <cell r="BA419">
            <v>71.82</v>
          </cell>
          <cell r="BB419">
            <v>73.26</v>
          </cell>
          <cell r="BC419">
            <v>66.09</v>
          </cell>
          <cell r="BD419">
            <v>50</v>
          </cell>
          <cell r="BE419">
            <v>56.42</v>
          </cell>
          <cell r="BF419">
            <v>58.43</v>
          </cell>
          <cell r="BG419">
            <v>60.43</v>
          </cell>
          <cell r="BH419">
            <v>62.44</v>
          </cell>
          <cell r="BI419">
            <v>64.45</v>
          </cell>
          <cell r="BJ419">
            <v>66.45</v>
          </cell>
          <cell r="BK419">
            <v>68.46</v>
          </cell>
          <cell r="BL419">
            <v>70.46</v>
          </cell>
          <cell r="BM419">
            <v>72.47</v>
          </cell>
          <cell r="BN419">
            <v>74.48</v>
          </cell>
          <cell r="BO419">
            <v>76.48</v>
          </cell>
          <cell r="BP419">
            <v>78.49</v>
          </cell>
          <cell r="BQ419">
            <v>80.49</v>
          </cell>
          <cell r="BR419">
            <v>82.5</v>
          </cell>
          <cell r="BS419">
            <v>84.51</v>
          </cell>
          <cell r="BT419">
            <v>86.51</v>
          </cell>
          <cell r="BU419">
            <v>88.52</v>
          </cell>
          <cell r="BV419">
            <v>90.52</v>
          </cell>
          <cell r="BW419">
            <v>92.53</v>
          </cell>
          <cell r="BX419">
            <v>94.54</v>
          </cell>
          <cell r="BY419">
            <v>96.54</v>
          </cell>
          <cell r="BZ419">
            <v>98.55</v>
          </cell>
          <cell r="CA419">
            <v>100.55</v>
          </cell>
          <cell r="CB419">
            <v>102.56</v>
          </cell>
          <cell r="CC419">
            <v>92.53</v>
          </cell>
        </row>
        <row r="420">
          <cell r="AD420">
            <v>51</v>
          </cell>
          <cell r="AE420">
            <v>41.1</v>
          </cell>
          <cell r="AF420">
            <v>42.56</v>
          </cell>
          <cell r="AG420">
            <v>44.02</v>
          </cell>
          <cell r="AH420">
            <v>45.49</v>
          </cell>
          <cell r="AI420">
            <v>46.95</v>
          </cell>
          <cell r="AJ420">
            <v>48.41</v>
          </cell>
          <cell r="AK420">
            <v>49.87</v>
          </cell>
          <cell r="AL420">
            <v>51.33</v>
          </cell>
          <cell r="AM420">
            <v>52.79</v>
          </cell>
          <cell r="AN420">
            <v>54.26</v>
          </cell>
          <cell r="AO420">
            <v>55.72</v>
          </cell>
          <cell r="AP420">
            <v>57.18</v>
          </cell>
          <cell r="AQ420">
            <v>58.64</v>
          </cell>
          <cell r="AR420">
            <v>60.1</v>
          </cell>
          <cell r="AS420">
            <v>61.56</v>
          </cell>
          <cell r="AT420">
            <v>63.02</v>
          </cell>
          <cell r="AU420">
            <v>64.49</v>
          </cell>
          <cell r="AV420">
            <v>65.95</v>
          </cell>
          <cell r="AW420">
            <v>67.41</v>
          </cell>
          <cell r="AX420">
            <v>68.87</v>
          </cell>
          <cell r="AY420">
            <v>70.33</v>
          </cell>
          <cell r="AZ420">
            <v>71.79</v>
          </cell>
          <cell r="BA420">
            <v>73.26</v>
          </cell>
          <cell r="BB420">
            <v>74.72</v>
          </cell>
          <cell r="BC420">
            <v>67.41</v>
          </cell>
          <cell r="BD420">
            <v>51</v>
          </cell>
          <cell r="BE420">
            <v>57.54</v>
          </cell>
          <cell r="BF420">
            <v>59.59</v>
          </cell>
          <cell r="BG420">
            <v>61.63</v>
          </cell>
          <cell r="BH420">
            <v>63.68</v>
          </cell>
          <cell r="BI420">
            <v>65.73</v>
          </cell>
          <cell r="BJ420">
            <v>67.77</v>
          </cell>
          <cell r="BK420">
            <v>69.82</v>
          </cell>
          <cell r="BL420">
            <v>71.86</v>
          </cell>
          <cell r="BM420">
            <v>73.91</v>
          </cell>
          <cell r="BN420">
            <v>75.96</v>
          </cell>
          <cell r="BO420">
            <v>78</v>
          </cell>
          <cell r="BP420">
            <v>80.05</v>
          </cell>
          <cell r="BQ420">
            <v>82.1</v>
          </cell>
          <cell r="BR420">
            <v>84.14</v>
          </cell>
          <cell r="BS420">
            <v>86.19</v>
          </cell>
          <cell r="BT420">
            <v>88.23</v>
          </cell>
          <cell r="BU420">
            <v>90.28</v>
          </cell>
          <cell r="BV420">
            <v>92.33</v>
          </cell>
          <cell r="BW420">
            <v>94.37</v>
          </cell>
          <cell r="BX420">
            <v>96.42</v>
          </cell>
          <cell r="BY420">
            <v>98.46</v>
          </cell>
          <cell r="BZ420">
            <v>100.51</v>
          </cell>
          <cell r="CA420">
            <v>102.56</v>
          </cell>
          <cell r="CB420">
            <v>104.6</v>
          </cell>
          <cell r="CC420">
            <v>94.37</v>
          </cell>
        </row>
        <row r="421">
          <cell r="AD421">
            <v>52</v>
          </cell>
          <cell r="AE421">
            <v>41.9</v>
          </cell>
          <cell r="AF421">
            <v>43.39</v>
          </cell>
          <cell r="AG421">
            <v>44.88</v>
          </cell>
          <cell r="AH421">
            <v>46.37</v>
          </cell>
          <cell r="AI421">
            <v>47.86</v>
          </cell>
          <cell r="AJ421">
            <v>49.35</v>
          </cell>
          <cell r="AK421">
            <v>50.84</v>
          </cell>
          <cell r="AL421">
            <v>52.33</v>
          </cell>
          <cell r="AM421">
            <v>53.82</v>
          </cell>
          <cell r="AN421">
            <v>55.31</v>
          </cell>
          <cell r="AO421">
            <v>56.8</v>
          </cell>
          <cell r="AP421">
            <v>58.29</v>
          </cell>
          <cell r="AQ421">
            <v>59.78</v>
          </cell>
          <cell r="AR421">
            <v>61.27</v>
          </cell>
          <cell r="AS421">
            <v>62.76</v>
          </cell>
          <cell r="AT421">
            <v>64.25</v>
          </cell>
          <cell r="AU421">
            <v>65.74</v>
          </cell>
          <cell r="AV421">
            <v>67.23</v>
          </cell>
          <cell r="AW421">
            <v>68.72</v>
          </cell>
          <cell r="AX421">
            <v>70.21</v>
          </cell>
          <cell r="AY421">
            <v>71.7</v>
          </cell>
          <cell r="AZ421">
            <v>73.19</v>
          </cell>
          <cell r="BA421">
            <v>74.69</v>
          </cell>
          <cell r="BB421">
            <v>76.18</v>
          </cell>
          <cell r="BC421">
            <v>68.72</v>
          </cell>
          <cell r="BD421">
            <v>52</v>
          </cell>
          <cell r="BE421">
            <v>58.66</v>
          </cell>
          <cell r="BF421">
            <v>60.75</v>
          </cell>
          <cell r="BG421">
            <v>62.83</v>
          </cell>
          <cell r="BH421">
            <v>64.92</v>
          </cell>
          <cell r="BI421">
            <v>67.01</v>
          </cell>
          <cell r="BJ421">
            <v>69.09</v>
          </cell>
          <cell r="BK421">
            <v>71.18</v>
          </cell>
          <cell r="BL421">
            <v>73.26</v>
          </cell>
          <cell r="BM421">
            <v>75.35</v>
          </cell>
          <cell r="BN421">
            <v>77.44</v>
          </cell>
          <cell r="BO421">
            <v>79.52</v>
          </cell>
          <cell r="BP421">
            <v>81.61</v>
          </cell>
          <cell r="BQ421">
            <v>83.7</v>
          </cell>
          <cell r="BR421">
            <v>85.78</v>
          </cell>
          <cell r="BS421">
            <v>87.87</v>
          </cell>
          <cell r="BT421">
            <v>89.96</v>
          </cell>
          <cell r="BU421">
            <v>92.04</v>
          </cell>
          <cell r="BV421">
            <v>94.13</v>
          </cell>
          <cell r="BW421">
            <v>96.21</v>
          </cell>
          <cell r="BX421">
            <v>98.3</v>
          </cell>
          <cell r="BY421">
            <v>100.39</v>
          </cell>
          <cell r="BZ421">
            <v>102.47</v>
          </cell>
          <cell r="CA421">
            <v>104.56</v>
          </cell>
          <cell r="CB421">
            <v>106.65</v>
          </cell>
          <cell r="CC421">
            <v>96.21</v>
          </cell>
        </row>
        <row r="422">
          <cell r="AD422">
            <v>53</v>
          </cell>
          <cell r="AE422">
            <v>42.7</v>
          </cell>
          <cell r="AF422">
            <v>44.22</v>
          </cell>
          <cell r="AG422">
            <v>45.74</v>
          </cell>
          <cell r="AH422">
            <v>47.26</v>
          </cell>
          <cell r="AI422">
            <v>48.78</v>
          </cell>
          <cell r="AJ422">
            <v>50.29</v>
          </cell>
          <cell r="AK422">
            <v>51.81</v>
          </cell>
          <cell r="AL422">
            <v>53.33</v>
          </cell>
          <cell r="AM422">
            <v>54.85</v>
          </cell>
          <cell r="AN422">
            <v>56.37</v>
          </cell>
          <cell r="AO422">
            <v>57.89</v>
          </cell>
          <cell r="AP422">
            <v>59.41</v>
          </cell>
          <cell r="AQ422">
            <v>60.93</v>
          </cell>
          <cell r="AR422">
            <v>62.45</v>
          </cell>
          <cell r="AS422">
            <v>63.96</v>
          </cell>
          <cell r="AT422">
            <v>65.48</v>
          </cell>
          <cell r="AU422">
            <v>67</v>
          </cell>
          <cell r="AV422">
            <v>68.52</v>
          </cell>
          <cell r="AW422">
            <v>70.04</v>
          </cell>
          <cell r="AX422">
            <v>71.56</v>
          </cell>
          <cell r="AY422">
            <v>73.08</v>
          </cell>
          <cell r="AZ422">
            <v>74.6</v>
          </cell>
          <cell r="BA422">
            <v>76.12</v>
          </cell>
          <cell r="BB422">
            <v>77.63</v>
          </cell>
          <cell r="BC422">
            <v>70.04</v>
          </cell>
          <cell r="BD422">
            <v>53</v>
          </cell>
          <cell r="BE422">
            <v>59.78</v>
          </cell>
          <cell r="BF422">
            <v>61.91</v>
          </cell>
          <cell r="BG422">
            <v>64.03</v>
          </cell>
          <cell r="BH422">
            <v>66.16</v>
          </cell>
          <cell r="BI422">
            <v>68.29</v>
          </cell>
          <cell r="BJ422">
            <v>70.41</v>
          </cell>
          <cell r="BK422">
            <v>72.54</v>
          </cell>
          <cell r="BL422">
            <v>74.66</v>
          </cell>
          <cell r="BM422">
            <v>76.79</v>
          </cell>
          <cell r="BN422">
            <v>78.92</v>
          </cell>
          <cell r="BO422">
            <v>81.04</v>
          </cell>
          <cell r="BP422">
            <v>83.17</v>
          </cell>
          <cell r="BQ422">
            <v>85.3</v>
          </cell>
          <cell r="BR422">
            <v>87.42</v>
          </cell>
          <cell r="BS422">
            <v>89.55</v>
          </cell>
          <cell r="BT422">
            <v>91.68</v>
          </cell>
          <cell r="BU422">
            <v>93.8</v>
          </cell>
          <cell r="BV422">
            <v>95.93</v>
          </cell>
          <cell r="BW422">
            <v>98.06</v>
          </cell>
          <cell r="BX422">
            <v>100.18</v>
          </cell>
          <cell r="BY422">
            <v>102.31</v>
          </cell>
          <cell r="BZ422">
            <v>104.43</v>
          </cell>
          <cell r="CA422">
            <v>106.56</v>
          </cell>
          <cell r="CB422">
            <v>108.69</v>
          </cell>
          <cell r="CC422">
            <v>98.06</v>
          </cell>
        </row>
        <row r="423">
          <cell r="AD423">
            <v>54</v>
          </cell>
          <cell r="AE423">
            <v>43.5</v>
          </cell>
          <cell r="AF423">
            <v>45.05</v>
          </cell>
          <cell r="AG423">
            <v>46.59</v>
          </cell>
          <cell r="AH423">
            <v>48.14</v>
          </cell>
          <cell r="AI423">
            <v>49.69</v>
          </cell>
          <cell r="AJ423">
            <v>51.24</v>
          </cell>
          <cell r="AK423">
            <v>52.78</v>
          </cell>
          <cell r="AL423">
            <v>54.33</v>
          </cell>
          <cell r="AM423">
            <v>55.88</v>
          </cell>
          <cell r="AN423">
            <v>57.43</v>
          </cell>
          <cell r="AO423">
            <v>58.98</v>
          </cell>
          <cell r="AP423">
            <v>60.52</v>
          </cell>
          <cell r="AQ423">
            <v>62.07</v>
          </cell>
          <cell r="AR423">
            <v>63.62</v>
          </cell>
          <cell r="AS423">
            <v>65.17</v>
          </cell>
          <cell r="AT423">
            <v>66.71</v>
          </cell>
          <cell r="AU423">
            <v>68.26</v>
          </cell>
          <cell r="AV423">
            <v>69.81</v>
          </cell>
          <cell r="AW423">
            <v>71.36</v>
          </cell>
          <cell r="AX423">
            <v>72.9</v>
          </cell>
          <cell r="AY423">
            <v>74.45</v>
          </cell>
          <cell r="AZ423">
            <v>76</v>
          </cell>
          <cell r="BA423">
            <v>77.55</v>
          </cell>
          <cell r="BB423">
            <v>79.09</v>
          </cell>
          <cell r="BC423">
            <v>71.35</v>
          </cell>
          <cell r="BD423">
            <v>54</v>
          </cell>
          <cell r="BE423">
            <v>60.9</v>
          </cell>
          <cell r="BF423">
            <v>63.07</v>
          </cell>
          <cell r="BG423">
            <v>65.23</v>
          </cell>
          <cell r="BH423">
            <v>67.4</v>
          </cell>
          <cell r="BI423">
            <v>69.57</v>
          </cell>
          <cell r="BJ423">
            <v>71.73</v>
          </cell>
          <cell r="BK423">
            <v>73.9</v>
          </cell>
          <cell r="BL423">
            <v>76.07</v>
          </cell>
          <cell r="BM423">
            <v>78.23</v>
          </cell>
          <cell r="BN423">
            <v>80.4</v>
          </cell>
          <cell r="BO423">
            <v>82.57</v>
          </cell>
          <cell r="BP423">
            <v>84.73</v>
          </cell>
          <cell r="BQ423">
            <v>86.9</v>
          </cell>
          <cell r="BR423">
            <v>89.06</v>
          </cell>
          <cell r="BS423">
            <v>91.23</v>
          </cell>
          <cell r="BT423">
            <v>93.4</v>
          </cell>
          <cell r="BU423">
            <v>95.56</v>
          </cell>
          <cell r="BV423">
            <v>97.73</v>
          </cell>
          <cell r="BW423">
            <v>99.9</v>
          </cell>
          <cell r="BX423">
            <v>102.06</v>
          </cell>
          <cell r="BY423">
            <v>104.23</v>
          </cell>
          <cell r="BZ423">
            <v>106.4</v>
          </cell>
          <cell r="CA423">
            <v>108.56</v>
          </cell>
          <cell r="CB423">
            <v>110.73</v>
          </cell>
          <cell r="CC423">
            <v>99.9</v>
          </cell>
        </row>
        <row r="424">
          <cell r="AD424">
            <v>55</v>
          </cell>
          <cell r="AE424">
            <v>44.3</v>
          </cell>
          <cell r="AF424">
            <v>45.88</v>
          </cell>
          <cell r="AG424">
            <v>47.45</v>
          </cell>
          <cell r="AH424">
            <v>49.03</v>
          </cell>
          <cell r="AI424">
            <v>50.6</v>
          </cell>
          <cell r="AJ424">
            <v>52.18</v>
          </cell>
          <cell r="AK424">
            <v>53.76</v>
          </cell>
          <cell r="AL424">
            <v>55.33</v>
          </cell>
          <cell r="AM424">
            <v>56.91</v>
          </cell>
          <cell r="AN424">
            <v>58.49</v>
          </cell>
          <cell r="AO424">
            <v>60.06</v>
          </cell>
          <cell r="AP424">
            <v>61.64</v>
          </cell>
          <cell r="AQ424">
            <v>63.21</v>
          </cell>
          <cell r="AR424">
            <v>64.79</v>
          </cell>
          <cell r="AS424">
            <v>66.37</v>
          </cell>
          <cell r="AT424">
            <v>67.94</v>
          </cell>
          <cell r="AU424">
            <v>69.52</v>
          </cell>
          <cell r="AV424">
            <v>71.09</v>
          </cell>
          <cell r="AW424">
            <v>72.67</v>
          </cell>
          <cell r="AX424">
            <v>74.25</v>
          </cell>
          <cell r="AY424">
            <v>75.82</v>
          </cell>
          <cell r="AZ424">
            <v>77.4</v>
          </cell>
          <cell r="BA424">
            <v>78.98</v>
          </cell>
          <cell r="BB424">
            <v>80.55</v>
          </cell>
          <cell r="BC424">
            <v>72.67</v>
          </cell>
          <cell r="BD424">
            <v>55</v>
          </cell>
          <cell r="BE424">
            <v>62.02</v>
          </cell>
          <cell r="BF424">
            <v>64.23</v>
          </cell>
          <cell r="BG424">
            <v>66.43</v>
          </cell>
          <cell r="BH424">
            <v>68.64</v>
          </cell>
          <cell r="BI424">
            <v>70.85</v>
          </cell>
          <cell r="BJ424">
            <v>73.05</v>
          </cell>
          <cell r="BK424">
            <v>75.26</v>
          </cell>
          <cell r="BL424">
            <v>77.47</v>
          </cell>
          <cell r="BM424">
            <v>79.67</v>
          </cell>
          <cell r="BN424">
            <v>81.88</v>
          </cell>
          <cell r="BO424">
            <v>84.09</v>
          </cell>
          <cell r="BP424">
            <v>86.29</v>
          </cell>
          <cell r="BQ424">
            <v>88.5</v>
          </cell>
          <cell r="BR424">
            <v>90.71</v>
          </cell>
          <cell r="BS424">
            <v>92.91</v>
          </cell>
          <cell r="BT424">
            <v>95.12</v>
          </cell>
          <cell r="BU424">
            <v>97.33</v>
          </cell>
          <cell r="BV424">
            <v>99.53</v>
          </cell>
          <cell r="BW424">
            <v>101.74</v>
          </cell>
          <cell r="BX424">
            <v>103.95</v>
          </cell>
          <cell r="BY424">
            <v>106.15</v>
          </cell>
          <cell r="BZ424">
            <v>108.36</v>
          </cell>
          <cell r="CA424">
            <v>110.57</v>
          </cell>
          <cell r="CB424">
            <v>112.77</v>
          </cell>
          <cell r="CC424">
            <v>101.74</v>
          </cell>
        </row>
        <row r="425">
          <cell r="AD425">
            <v>56</v>
          </cell>
          <cell r="AE425">
            <v>45.1</v>
          </cell>
          <cell r="AF425">
            <v>46.7</v>
          </cell>
          <cell r="AG425">
            <v>48.31</v>
          </cell>
          <cell r="AH425">
            <v>49.91</v>
          </cell>
          <cell r="AI425">
            <v>51.52</v>
          </cell>
          <cell r="AJ425">
            <v>53.12</v>
          </cell>
          <cell r="AK425">
            <v>54.73</v>
          </cell>
          <cell r="AL425">
            <v>56.33</v>
          </cell>
          <cell r="AM425">
            <v>57.94</v>
          </cell>
          <cell r="AN425">
            <v>59.54</v>
          </cell>
          <cell r="AO425">
            <v>61.15</v>
          </cell>
          <cell r="AP425">
            <v>62.75</v>
          </cell>
          <cell r="AQ425">
            <v>64.36</v>
          </cell>
          <cell r="AR425">
            <v>65.96</v>
          </cell>
          <cell r="AS425">
            <v>67.57</v>
          </cell>
          <cell r="AT425">
            <v>69.17</v>
          </cell>
          <cell r="AU425">
            <v>70.78</v>
          </cell>
          <cell r="AV425">
            <v>72.38</v>
          </cell>
          <cell r="AW425">
            <v>73.99</v>
          </cell>
          <cell r="AX425">
            <v>75.59</v>
          </cell>
          <cell r="AY425">
            <v>77.2</v>
          </cell>
          <cell r="AZ425">
            <v>78.8</v>
          </cell>
          <cell r="BA425">
            <v>80.41</v>
          </cell>
          <cell r="BB425">
            <v>82.01</v>
          </cell>
          <cell r="BC425">
            <v>73.99</v>
          </cell>
          <cell r="BD425">
            <v>56</v>
          </cell>
          <cell r="BE425">
            <v>63.14</v>
          </cell>
          <cell r="BF425">
            <v>65.39</v>
          </cell>
          <cell r="BG425">
            <v>67.63</v>
          </cell>
          <cell r="BH425">
            <v>69.88</v>
          </cell>
          <cell r="BI425">
            <v>72.13</v>
          </cell>
          <cell r="BJ425">
            <v>74.37</v>
          </cell>
          <cell r="BK425">
            <v>76.62</v>
          </cell>
          <cell r="BL425">
            <v>78.87</v>
          </cell>
          <cell r="BM425">
            <v>81.11</v>
          </cell>
          <cell r="BN425">
            <v>83.36</v>
          </cell>
          <cell r="BO425">
            <v>85.61</v>
          </cell>
          <cell r="BP425">
            <v>87.85</v>
          </cell>
          <cell r="BQ425">
            <v>90.1</v>
          </cell>
          <cell r="BR425">
            <v>92.35</v>
          </cell>
          <cell r="BS425">
            <v>94.59</v>
          </cell>
          <cell r="BT425">
            <v>96.84</v>
          </cell>
          <cell r="BU425">
            <v>99.09</v>
          </cell>
          <cell r="BV425">
            <v>101.33</v>
          </cell>
          <cell r="BW425">
            <v>103.58</v>
          </cell>
          <cell r="BX425">
            <v>105.83</v>
          </cell>
          <cell r="BY425">
            <v>108.07</v>
          </cell>
          <cell r="BZ425">
            <v>110.32</v>
          </cell>
          <cell r="CA425">
            <v>112.57</v>
          </cell>
          <cell r="CB425">
            <v>114.81</v>
          </cell>
          <cell r="CC425">
            <v>103.58</v>
          </cell>
        </row>
        <row r="426">
          <cell r="AD426">
            <v>57</v>
          </cell>
          <cell r="AE426">
            <v>45.9</v>
          </cell>
          <cell r="AF426">
            <v>47.53</v>
          </cell>
          <cell r="AG426">
            <v>49.17</v>
          </cell>
          <cell r="AH426">
            <v>50.8</v>
          </cell>
          <cell r="AI426">
            <v>52.43</v>
          </cell>
          <cell r="AJ426">
            <v>54.07</v>
          </cell>
          <cell r="AK426">
            <v>55.7</v>
          </cell>
          <cell r="AL426">
            <v>57.33</v>
          </cell>
          <cell r="AM426">
            <v>58.97</v>
          </cell>
          <cell r="AN426">
            <v>60.6</v>
          </cell>
          <cell r="AO426">
            <v>62.23</v>
          </cell>
          <cell r="AP426">
            <v>63.87</v>
          </cell>
          <cell r="AQ426">
            <v>65.5</v>
          </cell>
          <cell r="AR426">
            <v>67.13</v>
          </cell>
          <cell r="AS426">
            <v>68.77</v>
          </cell>
          <cell r="AT426">
            <v>70.4</v>
          </cell>
          <cell r="AU426">
            <v>72.03</v>
          </cell>
          <cell r="AV426">
            <v>73.67</v>
          </cell>
          <cell r="AW426">
            <v>75.3</v>
          </cell>
          <cell r="AX426">
            <v>76.94</v>
          </cell>
          <cell r="AY426">
            <v>78.57</v>
          </cell>
          <cell r="AZ426">
            <v>80.2</v>
          </cell>
          <cell r="BA426">
            <v>81.84</v>
          </cell>
          <cell r="BB426">
            <v>83.47</v>
          </cell>
          <cell r="BC426">
            <v>75.3</v>
          </cell>
          <cell r="BD426">
            <v>57</v>
          </cell>
          <cell r="BE426">
            <v>64.26</v>
          </cell>
          <cell r="BF426">
            <v>66.54</v>
          </cell>
          <cell r="BG426">
            <v>68.83</v>
          </cell>
          <cell r="BH426">
            <v>71.12</v>
          </cell>
          <cell r="BI426">
            <v>73.41</v>
          </cell>
          <cell r="BJ426">
            <v>75.69</v>
          </cell>
          <cell r="BK426">
            <v>77.98</v>
          </cell>
          <cell r="BL426">
            <v>80.27</v>
          </cell>
          <cell r="BM426">
            <v>82.55</v>
          </cell>
          <cell r="BN426">
            <v>84.84</v>
          </cell>
          <cell r="BO426">
            <v>87.13</v>
          </cell>
          <cell r="BP426">
            <v>89.41</v>
          </cell>
          <cell r="BQ426">
            <v>91.7</v>
          </cell>
          <cell r="BR426">
            <v>93.99</v>
          </cell>
          <cell r="BS426">
            <v>96.27</v>
          </cell>
          <cell r="BT426">
            <v>98.56</v>
          </cell>
          <cell r="BU426">
            <v>100.85</v>
          </cell>
          <cell r="BV426">
            <v>103.14</v>
          </cell>
          <cell r="BW426">
            <v>105.42</v>
          </cell>
          <cell r="BX426">
            <v>107.71</v>
          </cell>
          <cell r="BY426">
            <v>110</v>
          </cell>
          <cell r="BZ426">
            <v>112.28</v>
          </cell>
          <cell r="CA426">
            <v>114.57</v>
          </cell>
          <cell r="CB426">
            <v>116.86</v>
          </cell>
          <cell r="CC426">
            <v>105.42</v>
          </cell>
        </row>
        <row r="427">
          <cell r="AD427">
            <v>58</v>
          </cell>
          <cell r="AE427">
            <v>46.7</v>
          </cell>
          <cell r="AF427">
            <v>48.36</v>
          </cell>
          <cell r="AG427">
            <v>50.02</v>
          </cell>
          <cell r="AH427">
            <v>51.68</v>
          </cell>
          <cell r="AI427">
            <v>53.35</v>
          </cell>
          <cell r="AJ427">
            <v>55.01</v>
          </cell>
          <cell r="AK427">
            <v>56.67</v>
          </cell>
          <cell r="AL427">
            <v>58.33</v>
          </cell>
          <cell r="AM427">
            <v>60</v>
          </cell>
          <cell r="AN427">
            <v>61.66</v>
          </cell>
          <cell r="AO427">
            <v>63.32</v>
          </cell>
          <cell r="AP427">
            <v>64.98</v>
          </cell>
          <cell r="AQ427">
            <v>66.64</v>
          </cell>
          <cell r="AR427">
            <v>68.31</v>
          </cell>
          <cell r="AS427">
            <v>69.97</v>
          </cell>
          <cell r="AT427">
            <v>71.63</v>
          </cell>
          <cell r="AU427">
            <v>73.29</v>
          </cell>
          <cell r="AV427">
            <v>74.96</v>
          </cell>
          <cell r="AW427">
            <v>76.62</v>
          </cell>
          <cell r="AX427">
            <v>78.28</v>
          </cell>
          <cell r="AY427">
            <v>79.94</v>
          </cell>
          <cell r="AZ427">
            <v>81.6</v>
          </cell>
          <cell r="BA427">
            <v>83.27</v>
          </cell>
          <cell r="BB427">
            <v>84.93</v>
          </cell>
          <cell r="BC427">
            <v>76.62</v>
          </cell>
          <cell r="BD427">
            <v>58</v>
          </cell>
          <cell r="BE427">
            <v>65.38</v>
          </cell>
          <cell r="BF427">
            <v>67.7</v>
          </cell>
          <cell r="BG427">
            <v>70.03</v>
          </cell>
          <cell r="BH427">
            <v>72.36</v>
          </cell>
          <cell r="BI427">
            <v>74.69</v>
          </cell>
          <cell r="BJ427">
            <v>77.01</v>
          </cell>
          <cell r="BK427">
            <v>79.34</v>
          </cell>
          <cell r="BL427">
            <v>81.67</v>
          </cell>
          <cell r="BM427">
            <v>83.99</v>
          </cell>
          <cell r="BN427">
            <v>86.32</v>
          </cell>
          <cell r="BO427">
            <v>88.65</v>
          </cell>
          <cell r="BP427">
            <v>90.97</v>
          </cell>
          <cell r="BQ427">
            <v>93.3</v>
          </cell>
          <cell r="BR427">
            <v>95.63</v>
          </cell>
          <cell r="BS427">
            <v>97.96</v>
          </cell>
          <cell r="BT427">
            <v>100.28</v>
          </cell>
          <cell r="BU427">
            <v>102.61</v>
          </cell>
          <cell r="BV427">
            <v>104.94</v>
          </cell>
          <cell r="BW427">
            <v>107.26</v>
          </cell>
          <cell r="BX427">
            <v>109.59</v>
          </cell>
          <cell r="BY427">
            <v>111.92</v>
          </cell>
          <cell r="BZ427">
            <v>114.24</v>
          </cell>
          <cell r="CA427">
            <v>116.57</v>
          </cell>
          <cell r="CB427">
            <v>118.9</v>
          </cell>
          <cell r="CC427">
            <v>107.26</v>
          </cell>
        </row>
        <row r="428">
          <cell r="AD428">
            <v>59</v>
          </cell>
          <cell r="AE428">
            <v>47.5</v>
          </cell>
          <cell r="AF428">
            <v>49.19</v>
          </cell>
          <cell r="AG428">
            <v>50.88</v>
          </cell>
          <cell r="AH428">
            <v>52.57</v>
          </cell>
          <cell r="AI428">
            <v>54.26</v>
          </cell>
          <cell r="AJ428">
            <v>55.95</v>
          </cell>
          <cell r="AK428">
            <v>57.64</v>
          </cell>
          <cell r="AL428">
            <v>59.33</v>
          </cell>
          <cell r="AM428">
            <v>61.02</v>
          </cell>
          <cell r="AN428">
            <v>62.72</v>
          </cell>
          <cell r="AO428">
            <v>64.41</v>
          </cell>
          <cell r="AP428">
            <v>66.1</v>
          </cell>
          <cell r="AQ428">
            <v>67.79</v>
          </cell>
          <cell r="AR428">
            <v>69.48</v>
          </cell>
          <cell r="AS428">
            <v>71.17</v>
          </cell>
          <cell r="AT428">
            <v>72.86</v>
          </cell>
          <cell r="AU428">
            <v>74.55</v>
          </cell>
          <cell r="AV428">
            <v>76.24</v>
          </cell>
          <cell r="AW428">
            <v>77.93</v>
          </cell>
          <cell r="AX428">
            <v>79.62</v>
          </cell>
          <cell r="AY428">
            <v>81.31</v>
          </cell>
          <cell r="AZ428">
            <v>83.01</v>
          </cell>
          <cell r="BA428">
            <v>84.7</v>
          </cell>
          <cell r="BB428">
            <v>86.39</v>
          </cell>
          <cell r="BC428">
            <v>77.93</v>
          </cell>
          <cell r="BD428">
            <v>59</v>
          </cell>
          <cell r="BE428">
            <v>66.5</v>
          </cell>
          <cell r="BF428">
            <v>68.86</v>
          </cell>
          <cell r="BG428">
            <v>71.23</v>
          </cell>
          <cell r="BH428">
            <v>73.6</v>
          </cell>
          <cell r="BI428">
            <v>75.97</v>
          </cell>
          <cell r="BJ428">
            <v>78.33</v>
          </cell>
          <cell r="BK428">
            <v>80.7</v>
          </cell>
          <cell r="BL428">
            <v>83.07</v>
          </cell>
          <cell r="BM428">
            <v>85.43</v>
          </cell>
          <cell r="BN428">
            <v>87.8</v>
          </cell>
          <cell r="BO428">
            <v>90.17</v>
          </cell>
          <cell r="BP428">
            <v>92.54</v>
          </cell>
          <cell r="BQ428">
            <v>94.9</v>
          </cell>
          <cell r="BR428">
            <v>97.27</v>
          </cell>
          <cell r="BS428">
            <v>99.64</v>
          </cell>
          <cell r="BT428">
            <v>102</v>
          </cell>
          <cell r="BU428">
            <v>104.37</v>
          </cell>
          <cell r="BV428">
            <v>106.74</v>
          </cell>
          <cell r="BW428">
            <v>109.11</v>
          </cell>
          <cell r="BX428">
            <v>111.47</v>
          </cell>
          <cell r="BY428">
            <v>113.84</v>
          </cell>
          <cell r="BZ428">
            <v>116.21</v>
          </cell>
          <cell r="CA428">
            <v>118.57</v>
          </cell>
          <cell r="CB428">
            <v>120.94</v>
          </cell>
          <cell r="CC428">
            <v>109.1</v>
          </cell>
        </row>
        <row r="429">
          <cell r="AD429">
            <v>60</v>
          </cell>
          <cell r="AE429">
            <v>48.3</v>
          </cell>
          <cell r="AF429">
            <v>50.02</v>
          </cell>
          <cell r="AG429">
            <v>51.74</v>
          </cell>
          <cell r="AH429">
            <v>53.46</v>
          </cell>
          <cell r="AI429">
            <v>55.18</v>
          </cell>
          <cell r="AJ429">
            <v>56.89</v>
          </cell>
          <cell r="AK429">
            <v>58.61</v>
          </cell>
          <cell r="AL429">
            <v>60.33</v>
          </cell>
          <cell r="AM429">
            <v>62.05</v>
          </cell>
          <cell r="AN429">
            <v>63.77</v>
          </cell>
          <cell r="AO429">
            <v>65.49</v>
          </cell>
          <cell r="AP429">
            <v>67.21</v>
          </cell>
          <cell r="AQ429">
            <v>68.93</v>
          </cell>
          <cell r="AR429">
            <v>70.65</v>
          </cell>
          <cell r="AS429">
            <v>72.37</v>
          </cell>
          <cell r="AT429">
            <v>74.09</v>
          </cell>
          <cell r="AU429">
            <v>75.81</v>
          </cell>
          <cell r="AV429">
            <v>77.53</v>
          </cell>
          <cell r="AW429">
            <v>79.25</v>
          </cell>
          <cell r="AX429">
            <v>80.97</v>
          </cell>
          <cell r="AY429">
            <v>82.69</v>
          </cell>
          <cell r="AZ429">
            <v>84.41</v>
          </cell>
          <cell r="BA429">
            <v>86.13</v>
          </cell>
          <cell r="BB429">
            <v>87.85</v>
          </cell>
          <cell r="BC429">
            <v>79.25</v>
          </cell>
          <cell r="BD429">
            <v>60</v>
          </cell>
          <cell r="BE429">
            <v>67.62</v>
          </cell>
          <cell r="BF429">
            <v>70.02</v>
          </cell>
          <cell r="BG429">
            <v>72.43</v>
          </cell>
          <cell r="BH429">
            <v>74.84</v>
          </cell>
          <cell r="BI429">
            <v>77.25</v>
          </cell>
          <cell r="BJ429">
            <v>79.65</v>
          </cell>
          <cell r="BK429">
            <v>82.06</v>
          </cell>
          <cell r="BL429">
            <v>84.47</v>
          </cell>
          <cell r="BM429">
            <v>86.87</v>
          </cell>
          <cell r="BN429">
            <v>89.28</v>
          </cell>
          <cell r="BO429">
            <v>91.69</v>
          </cell>
          <cell r="BP429">
            <v>94.1</v>
          </cell>
          <cell r="BQ429">
            <v>96.5</v>
          </cell>
          <cell r="BR429">
            <v>98.91</v>
          </cell>
          <cell r="BS429">
            <v>101.32</v>
          </cell>
          <cell r="BT429">
            <v>103.73</v>
          </cell>
          <cell r="BU429">
            <v>106.13</v>
          </cell>
          <cell r="BV429">
            <v>108.54</v>
          </cell>
          <cell r="BW429">
            <v>110.95</v>
          </cell>
          <cell r="BX429">
            <v>113.35</v>
          </cell>
          <cell r="BY429">
            <v>115.76</v>
          </cell>
          <cell r="BZ429">
            <v>118.17</v>
          </cell>
          <cell r="CA429">
            <v>120.58</v>
          </cell>
          <cell r="CB429">
            <v>122.98</v>
          </cell>
          <cell r="CC429">
            <v>110.95</v>
          </cell>
        </row>
        <row r="430">
          <cell r="AD430">
            <v>61</v>
          </cell>
          <cell r="AE430">
            <v>49.1</v>
          </cell>
          <cell r="AF430">
            <v>50.85</v>
          </cell>
          <cell r="AG430">
            <v>52.59</v>
          </cell>
          <cell r="AH430">
            <v>54.34</v>
          </cell>
          <cell r="AI430">
            <v>56.09</v>
          </cell>
          <cell r="AJ430">
            <v>57.84</v>
          </cell>
          <cell r="AK430">
            <v>59.59</v>
          </cell>
          <cell r="AL430">
            <v>61.33</v>
          </cell>
          <cell r="AM430">
            <v>63.08</v>
          </cell>
          <cell r="AN430">
            <v>64.83</v>
          </cell>
          <cell r="AO430">
            <v>66.58</v>
          </cell>
          <cell r="AP430">
            <v>68.33</v>
          </cell>
          <cell r="AQ430">
            <v>70.07</v>
          </cell>
          <cell r="AR430">
            <v>71.82</v>
          </cell>
          <cell r="AS430">
            <v>73.57</v>
          </cell>
          <cell r="AT430">
            <v>75.32</v>
          </cell>
          <cell r="AU430">
            <v>77.07</v>
          </cell>
          <cell r="AV430">
            <v>78.82</v>
          </cell>
          <cell r="AW430">
            <v>80.56</v>
          </cell>
          <cell r="AX430">
            <v>82.31</v>
          </cell>
          <cell r="AY430">
            <v>84.06</v>
          </cell>
          <cell r="AZ430">
            <v>85.81</v>
          </cell>
          <cell r="BA430">
            <v>87.56</v>
          </cell>
          <cell r="BB430">
            <v>89.3</v>
          </cell>
          <cell r="BC430">
            <v>80.56</v>
          </cell>
          <cell r="BD430">
            <v>61</v>
          </cell>
          <cell r="BE430">
            <v>68.74</v>
          </cell>
          <cell r="BF430">
            <v>71.18</v>
          </cell>
          <cell r="BG430">
            <v>73.63</v>
          </cell>
          <cell r="BH430">
            <v>76.08</v>
          </cell>
          <cell r="BI430">
            <v>78.53</v>
          </cell>
          <cell r="BJ430">
            <v>80.97</v>
          </cell>
          <cell r="BK430">
            <v>83.42</v>
          </cell>
          <cell r="BL430">
            <v>85.87</v>
          </cell>
          <cell r="BM430">
            <v>88.32</v>
          </cell>
          <cell r="BN430">
            <v>90.76</v>
          </cell>
          <cell r="BO430">
            <v>93.21</v>
          </cell>
          <cell r="BP430">
            <v>95.66</v>
          </cell>
          <cell r="BQ430">
            <v>98.1</v>
          </cell>
          <cell r="BR430">
            <v>100.55</v>
          </cell>
          <cell r="BS430">
            <v>103</v>
          </cell>
          <cell r="BT430">
            <v>105.45</v>
          </cell>
          <cell r="BU430">
            <v>107.89</v>
          </cell>
          <cell r="BV430">
            <v>110.34</v>
          </cell>
          <cell r="BW430">
            <v>112.79</v>
          </cell>
          <cell r="BX430">
            <v>115.24</v>
          </cell>
          <cell r="BY430">
            <v>117.68</v>
          </cell>
          <cell r="BZ430">
            <v>120.13</v>
          </cell>
          <cell r="CA430">
            <v>122.58</v>
          </cell>
          <cell r="CB430">
            <v>125.03</v>
          </cell>
          <cell r="CC430">
            <v>112.79</v>
          </cell>
        </row>
        <row r="431">
          <cell r="AD431">
            <v>62</v>
          </cell>
          <cell r="AE431">
            <v>49.9</v>
          </cell>
          <cell r="AF431">
            <v>51.67</v>
          </cell>
          <cell r="AG431">
            <v>53.45</v>
          </cell>
          <cell r="AH431">
            <v>55.23</v>
          </cell>
          <cell r="AI431">
            <v>57</v>
          </cell>
          <cell r="AJ431">
            <v>58.78</v>
          </cell>
          <cell r="AK431">
            <v>60.56</v>
          </cell>
          <cell r="AL431">
            <v>62.33</v>
          </cell>
          <cell r="AM431">
            <v>64.11</v>
          </cell>
          <cell r="AN431">
            <v>65.89</v>
          </cell>
          <cell r="AO431">
            <v>67.66</v>
          </cell>
          <cell r="AP431">
            <v>69.44</v>
          </cell>
          <cell r="AQ431">
            <v>71.22</v>
          </cell>
          <cell r="AR431">
            <v>73</v>
          </cell>
          <cell r="AS431">
            <v>74.77</v>
          </cell>
          <cell r="AT431">
            <v>76.55</v>
          </cell>
          <cell r="AU431">
            <v>78.33</v>
          </cell>
          <cell r="AV431">
            <v>80.1</v>
          </cell>
          <cell r="AW431">
            <v>81.88</v>
          </cell>
          <cell r="AX431">
            <v>83.66</v>
          </cell>
          <cell r="AY431">
            <v>85.43</v>
          </cell>
          <cell r="AZ431">
            <v>87.21</v>
          </cell>
          <cell r="BA431">
            <v>88.99</v>
          </cell>
          <cell r="BB431">
            <v>90.76</v>
          </cell>
          <cell r="BC431">
            <v>81.88</v>
          </cell>
          <cell r="BD431">
            <v>62</v>
          </cell>
          <cell r="BE431">
            <v>69.86</v>
          </cell>
          <cell r="BF431">
            <v>72.34</v>
          </cell>
          <cell r="BG431">
            <v>74.83</v>
          </cell>
          <cell r="BH431">
            <v>77.32</v>
          </cell>
          <cell r="BI431">
            <v>79.81</v>
          </cell>
          <cell r="BJ431">
            <v>82.29</v>
          </cell>
          <cell r="BK431">
            <v>84.78</v>
          </cell>
          <cell r="BL431">
            <v>87.27</v>
          </cell>
          <cell r="BM431">
            <v>89.76</v>
          </cell>
          <cell r="BN431">
            <v>92.24</v>
          </cell>
          <cell r="BO431">
            <v>94.73</v>
          </cell>
          <cell r="BP431">
            <v>97.22</v>
          </cell>
          <cell r="BQ431">
            <v>99.71</v>
          </cell>
          <cell r="BR431">
            <v>102.19</v>
          </cell>
          <cell r="BS431">
            <v>104.68</v>
          </cell>
          <cell r="BT431">
            <v>107.17</v>
          </cell>
          <cell r="BU431">
            <v>109.66</v>
          </cell>
          <cell r="BV431">
            <v>112.14</v>
          </cell>
          <cell r="BW431">
            <v>114.63</v>
          </cell>
          <cell r="BX431">
            <v>117.12</v>
          </cell>
          <cell r="BY431">
            <v>119.61</v>
          </cell>
          <cell r="BZ431">
            <v>122.09</v>
          </cell>
          <cell r="CA431">
            <v>124.58</v>
          </cell>
          <cell r="CB431">
            <v>127.07</v>
          </cell>
          <cell r="CC431">
            <v>114.63</v>
          </cell>
        </row>
        <row r="432">
          <cell r="AD432">
            <v>63</v>
          </cell>
          <cell r="AE432">
            <v>50.7</v>
          </cell>
          <cell r="AF432">
            <v>52.5</v>
          </cell>
          <cell r="AG432">
            <v>54.31</v>
          </cell>
          <cell r="AH432">
            <v>56.11</v>
          </cell>
          <cell r="AI432">
            <v>57.92</v>
          </cell>
          <cell r="AJ432">
            <v>59.72</v>
          </cell>
          <cell r="AK432">
            <v>61.53</v>
          </cell>
          <cell r="AL432">
            <v>63.33</v>
          </cell>
          <cell r="AM432">
            <v>65.14</v>
          </cell>
          <cell r="AN432">
            <v>66.95</v>
          </cell>
          <cell r="AO432">
            <v>68.75</v>
          </cell>
          <cell r="AP432">
            <v>70.56</v>
          </cell>
          <cell r="AQ432">
            <v>72.36</v>
          </cell>
          <cell r="AR432">
            <v>74.17</v>
          </cell>
          <cell r="AS432">
            <v>75.97</v>
          </cell>
          <cell r="AT432">
            <v>77.78</v>
          </cell>
          <cell r="AU432">
            <v>79.58</v>
          </cell>
          <cell r="AV432">
            <v>81.39</v>
          </cell>
          <cell r="AW432">
            <v>83.19</v>
          </cell>
          <cell r="AX432">
            <v>85</v>
          </cell>
          <cell r="AY432">
            <v>86.81</v>
          </cell>
          <cell r="AZ432">
            <v>88.61</v>
          </cell>
          <cell r="BA432">
            <v>90.42</v>
          </cell>
          <cell r="BB432">
            <v>92.22</v>
          </cell>
          <cell r="BC432">
            <v>83.19</v>
          </cell>
          <cell r="BD432">
            <v>63</v>
          </cell>
          <cell r="BE432">
            <v>70.97</v>
          </cell>
          <cell r="BF432">
            <v>73.5</v>
          </cell>
          <cell r="BG432">
            <v>76.03</v>
          </cell>
          <cell r="BH432">
            <v>78.56</v>
          </cell>
          <cell r="BI432">
            <v>81.09</v>
          </cell>
          <cell r="BJ432">
            <v>83.61</v>
          </cell>
          <cell r="BK432">
            <v>86.14</v>
          </cell>
          <cell r="BL432">
            <v>88.67</v>
          </cell>
          <cell r="BM432">
            <v>91.2</v>
          </cell>
          <cell r="BN432">
            <v>93.72</v>
          </cell>
          <cell r="BO432">
            <v>96.25</v>
          </cell>
          <cell r="BP432">
            <v>98.78</v>
          </cell>
          <cell r="BQ432">
            <v>101.31</v>
          </cell>
          <cell r="BR432">
            <v>103.83</v>
          </cell>
          <cell r="BS432">
            <v>106.36</v>
          </cell>
          <cell r="BT432">
            <v>108.89</v>
          </cell>
          <cell r="BU432">
            <v>111.42</v>
          </cell>
          <cell r="BV432">
            <v>113.94</v>
          </cell>
          <cell r="BW432">
            <v>116.47</v>
          </cell>
          <cell r="BX432">
            <v>119</v>
          </cell>
          <cell r="BY432">
            <v>121.53</v>
          </cell>
          <cell r="BZ432">
            <v>124.05</v>
          </cell>
          <cell r="CA432">
            <v>126.58</v>
          </cell>
          <cell r="CB432">
            <v>129.11</v>
          </cell>
          <cell r="CC432">
            <v>116.47</v>
          </cell>
        </row>
        <row r="433">
          <cell r="AD433">
            <v>64</v>
          </cell>
          <cell r="AE433">
            <v>51.5</v>
          </cell>
          <cell r="AF433">
            <v>53.33</v>
          </cell>
          <cell r="AG433">
            <v>55.16</v>
          </cell>
          <cell r="AH433">
            <v>57</v>
          </cell>
          <cell r="AI433">
            <v>58.83</v>
          </cell>
          <cell r="AJ433">
            <v>60.67</v>
          </cell>
          <cell r="AK433">
            <v>62.5</v>
          </cell>
          <cell r="AL433">
            <v>64.33</v>
          </cell>
          <cell r="AM433">
            <v>66.17</v>
          </cell>
          <cell r="AN433">
            <v>68</v>
          </cell>
          <cell r="AO433">
            <v>69.84</v>
          </cell>
          <cell r="AP433">
            <v>71.67</v>
          </cell>
          <cell r="AQ433">
            <v>73.51</v>
          </cell>
          <cell r="AR433">
            <v>75.34</v>
          </cell>
          <cell r="AS433">
            <v>77.17</v>
          </cell>
          <cell r="AT433">
            <v>79.01</v>
          </cell>
          <cell r="AU433">
            <v>80.84</v>
          </cell>
          <cell r="AV433">
            <v>82.68</v>
          </cell>
          <cell r="AW433">
            <v>84.51</v>
          </cell>
          <cell r="AX433">
            <v>86.34</v>
          </cell>
          <cell r="AY433">
            <v>88.18</v>
          </cell>
          <cell r="AZ433">
            <v>90.01</v>
          </cell>
          <cell r="BA433">
            <v>91.85</v>
          </cell>
          <cell r="BB433">
            <v>93.68</v>
          </cell>
          <cell r="BC433">
            <v>84.51</v>
          </cell>
          <cell r="BD433">
            <v>64</v>
          </cell>
          <cell r="BE433">
            <v>72.09</v>
          </cell>
          <cell r="BF433">
            <v>74.66</v>
          </cell>
          <cell r="BG433">
            <v>77.23</v>
          </cell>
          <cell r="BH433">
            <v>79.8</v>
          </cell>
          <cell r="BI433">
            <v>82.37</v>
          </cell>
          <cell r="BJ433">
            <v>84.93</v>
          </cell>
          <cell r="BK433">
            <v>87.5</v>
          </cell>
          <cell r="BL433">
            <v>90.07</v>
          </cell>
          <cell r="BM433">
            <v>92.64</v>
          </cell>
          <cell r="BN433">
            <v>95.2</v>
          </cell>
          <cell r="BO433">
            <v>97.77</v>
          </cell>
          <cell r="BP433">
            <v>100.34</v>
          </cell>
          <cell r="BQ433">
            <v>102.91</v>
          </cell>
          <cell r="BR433">
            <v>105.48</v>
          </cell>
          <cell r="BS433">
            <v>108.04</v>
          </cell>
          <cell r="BT433">
            <v>110.61</v>
          </cell>
          <cell r="BU433">
            <v>113.18</v>
          </cell>
          <cell r="BV433">
            <v>115.75</v>
          </cell>
          <cell r="BW433">
            <v>118.31</v>
          </cell>
          <cell r="BX433">
            <v>120.88</v>
          </cell>
          <cell r="BY433">
            <v>123.45</v>
          </cell>
          <cell r="BZ433">
            <v>126.02</v>
          </cell>
          <cell r="CA433">
            <v>128.58</v>
          </cell>
          <cell r="CB433">
            <v>131.15</v>
          </cell>
          <cell r="CC433">
            <v>118.31</v>
          </cell>
        </row>
        <row r="434">
          <cell r="AD434">
            <v>65</v>
          </cell>
          <cell r="AE434">
            <v>52.3</v>
          </cell>
          <cell r="AF434">
            <v>54.16</v>
          </cell>
          <cell r="AG434">
            <v>56.02</v>
          </cell>
          <cell r="AH434">
            <v>57.88</v>
          </cell>
          <cell r="AI434">
            <v>59.75</v>
          </cell>
          <cell r="AJ434">
            <v>61.61</v>
          </cell>
          <cell r="AK434">
            <v>53.47</v>
          </cell>
          <cell r="AL434">
            <v>65.33</v>
          </cell>
          <cell r="AM434">
            <v>67.2</v>
          </cell>
          <cell r="AN434">
            <v>69.06</v>
          </cell>
          <cell r="AO434">
            <v>70.92</v>
          </cell>
          <cell r="AP434">
            <v>72.79</v>
          </cell>
          <cell r="AQ434">
            <v>74.65</v>
          </cell>
          <cell r="AR434">
            <v>76.51</v>
          </cell>
          <cell r="AS434">
            <v>78.37</v>
          </cell>
          <cell r="AT434">
            <v>80.24</v>
          </cell>
          <cell r="AU434">
            <v>82.1</v>
          </cell>
          <cell r="AV434">
            <v>83.96</v>
          </cell>
          <cell r="AW434">
            <v>85.83</v>
          </cell>
          <cell r="AX434">
            <v>87.69</v>
          </cell>
          <cell r="AY434">
            <v>89.55</v>
          </cell>
          <cell r="AZ434">
            <v>91.41</v>
          </cell>
          <cell r="BA434">
            <v>93.28</v>
          </cell>
          <cell r="BB434">
            <v>95.14</v>
          </cell>
          <cell r="BC434">
            <v>85.82</v>
          </cell>
          <cell r="BD434">
            <v>65</v>
          </cell>
          <cell r="BE434">
            <v>73.21</v>
          </cell>
          <cell r="BF434">
            <v>75.82</v>
          </cell>
          <cell r="BG434">
            <v>78.43</v>
          </cell>
          <cell r="BH434">
            <v>81.04</v>
          </cell>
          <cell r="BI434">
            <v>83.65</v>
          </cell>
          <cell r="BJ434">
            <v>86.25</v>
          </cell>
          <cell r="BK434">
            <v>88.86</v>
          </cell>
          <cell r="BL434">
            <v>91.47</v>
          </cell>
          <cell r="BM434">
            <v>94.08</v>
          </cell>
          <cell r="BN434">
            <v>96.68</v>
          </cell>
          <cell r="BO434">
            <v>99.29</v>
          </cell>
          <cell r="BP434">
            <v>101.9</v>
          </cell>
          <cell r="BQ434">
            <v>104.51</v>
          </cell>
          <cell r="BR434">
            <v>107.12</v>
          </cell>
          <cell r="BS434">
            <v>109.72</v>
          </cell>
          <cell r="BT434">
            <v>112.33</v>
          </cell>
          <cell r="BU434">
            <v>114.94</v>
          </cell>
          <cell r="BV434">
            <v>117.55</v>
          </cell>
          <cell r="BW434">
            <v>120.16</v>
          </cell>
          <cell r="BX434">
            <v>122.76</v>
          </cell>
          <cell r="BY434">
            <v>125.37</v>
          </cell>
          <cell r="BZ434">
            <v>127.98</v>
          </cell>
          <cell r="CA434">
            <v>130.59</v>
          </cell>
          <cell r="CB434">
            <v>133.19</v>
          </cell>
          <cell r="CC434">
            <v>120.15</v>
          </cell>
        </row>
        <row r="435">
          <cell r="AD435">
            <v>66</v>
          </cell>
          <cell r="AE435">
            <v>53.1</v>
          </cell>
          <cell r="AF435">
            <v>54.99</v>
          </cell>
          <cell r="AG435">
            <v>56.88</v>
          </cell>
          <cell r="AH435">
            <v>58.77</v>
          </cell>
          <cell r="AI435">
            <v>60.66</v>
          </cell>
          <cell r="AJ435">
            <v>62.55</v>
          </cell>
          <cell r="AK435">
            <v>64.44</v>
          </cell>
          <cell r="AL435">
            <v>66.33</v>
          </cell>
          <cell r="AM435">
            <v>68.23</v>
          </cell>
          <cell r="AN435">
            <v>70.12</v>
          </cell>
          <cell r="AO435">
            <v>72.01</v>
          </cell>
          <cell r="AP435">
            <v>73.9</v>
          </cell>
          <cell r="AQ435">
            <v>75.79</v>
          </cell>
          <cell r="AR435">
            <v>77.68</v>
          </cell>
          <cell r="AS435">
            <v>79.58</v>
          </cell>
          <cell r="AT435">
            <v>81.47</v>
          </cell>
          <cell r="AU435">
            <v>83.36</v>
          </cell>
          <cell r="AV435">
            <v>85.25</v>
          </cell>
          <cell r="AW435">
            <v>87.14</v>
          </cell>
          <cell r="AX435">
            <v>89.03</v>
          </cell>
          <cell r="AY435">
            <v>90.92</v>
          </cell>
          <cell r="AZ435">
            <v>92.82</v>
          </cell>
          <cell r="BA435">
            <v>94.71</v>
          </cell>
          <cell r="BB435">
            <v>96.6</v>
          </cell>
          <cell r="BC435">
            <v>87.14</v>
          </cell>
          <cell r="BD435">
            <v>66</v>
          </cell>
          <cell r="BE435">
            <v>74.33</v>
          </cell>
          <cell r="BF435">
            <v>76.98</v>
          </cell>
          <cell r="BG435">
            <v>79.63</v>
          </cell>
          <cell r="BH435">
            <v>82.28</v>
          </cell>
          <cell r="BI435">
            <v>84.92</v>
          </cell>
          <cell r="BJ435">
            <v>87.57</v>
          </cell>
          <cell r="BK435">
            <v>90.22</v>
          </cell>
          <cell r="BL435">
            <v>92.87</v>
          </cell>
          <cell r="BM435">
            <v>95.52</v>
          </cell>
          <cell r="BN435">
            <v>98.17</v>
          </cell>
          <cell r="BO435">
            <v>100.81</v>
          </cell>
          <cell r="BP435">
            <v>103.46</v>
          </cell>
          <cell r="BQ435">
            <v>106.11</v>
          </cell>
          <cell r="BR435">
            <v>108.76</v>
          </cell>
          <cell r="BS435">
            <v>111.41</v>
          </cell>
          <cell r="BT435">
            <v>114.05</v>
          </cell>
          <cell r="BU435">
            <v>116.7</v>
          </cell>
          <cell r="BV435">
            <v>119.35</v>
          </cell>
          <cell r="BW435">
            <v>122</v>
          </cell>
          <cell r="BX435">
            <v>124.64</v>
          </cell>
          <cell r="BY435">
            <v>127.29</v>
          </cell>
          <cell r="BZ435">
            <v>129.94</v>
          </cell>
          <cell r="CA435">
            <v>132.59</v>
          </cell>
          <cell r="CB435">
            <v>135.24</v>
          </cell>
          <cell r="CC435">
            <v>122</v>
          </cell>
        </row>
        <row r="436">
          <cell r="AD436">
            <v>67</v>
          </cell>
          <cell r="AE436">
            <v>53.89</v>
          </cell>
          <cell r="AF436">
            <v>55.81</v>
          </cell>
          <cell r="AG436">
            <v>57.73</v>
          </cell>
          <cell r="AH436">
            <v>59.65</v>
          </cell>
          <cell r="AI436">
            <v>61.57</v>
          </cell>
          <cell r="AJ436">
            <v>63.49</v>
          </cell>
          <cell r="AK436">
            <v>65.42</v>
          </cell>
          <cell r="AL436">
            <v>67.34</v>
          </cell>
          <cell r="AM436">
            <v>69.26</v>
          </cell>
          <cell r="AN436">
            <v>71.18</v>
          </cell>
          <cell r="AO436">
            <v>73.1</v>
          </cell>
          <cell r="AP436">
            <v>75.02</v>
          </cell>
          <cell r="AQ436">
            <v>76.94</v>
          </cell>
          <cell r="AR436">
            <v>78.86</v>
          </cell>
          <cell r="AS436">
            <v>80.78</v>
          </cell>
          <cell r="AT436">
            <v>82.7</v>
          </cell>
          <cell r="AU436">
            <v>84.62</v>
          </cell>
          <cell r="AV436">
            <v>86.54</v>
          </cell>
          <cell r="AW436">
            <v>88.46</v>
          </cell>
          <cell r="AX436">
            <v>90.38</v>
          </cell>
          <cell r="AY436">
            <v>92.3</v>
          </cell>
          <cell r="AZ436">
            <v>94.22</v>
          </cell>
          <cell r="BA436">
            <v>96.14</v>
          </cell>
          <cell r="BB436">
            <v>98.06</v>
          </cell>
          <cell r="BC436">
            <v>88.46</v>
          </cell>
          <cell r="BD436">
            <v>67</v>
          </cell>
          <cell r="BE436">
            <v>75.45</v>
          </cell>
          <cell r="BF436">
            <v>78.14</v>
          </cell>
          <cell r="BG436">
            <v>80.83</v>
          </cell>
          <cell r="BH436">
            <v>73.52</v>
          </cell>
          <cell r="BI436">
            <v>86.2</v>
          </cell>
          <cell r="BJ436">
            <v>88.89</v>
          </cell>
          <cell r="BK436">
            <v>91.58</v>
          </cell>
          <cell r="BL436">
            <v>94.27</v>
          </cell>
          <cell r="BM436">
            <v>96.96</v>
          </cell>
          <cell r="BN436">
            <v>99.65</v>
          </cell>
          <cell r="BO436">
            <v>102.33</v>
          </cell>
          <cell r="BP436">
            <v>105.02</v>
          </cell>
          <cell r="BQ436">
            <v>107.71</v>
          </cell>
          <cell r="BR436">
            <v>110.4</v>
          </cell>
          <cell r="BS436">
            <v>113.09</v>
          </cell>
          <cell r="BT436">
            <v>115.77</v>
          </cell>
          <cell r="BU436">
            <v>118.46</v>
          </cell>
          <cell r="BV436">
            <v>121.15</v>
          </cell>
          <cell r="BW436">
            <v>123.84</v>
          </cell>
          <cell r="BX436">
            <v>126.53</v>
          </cell>
          <cell r="BY436">
            <v>129.21</v>
          </cell>
          <cell r="BZ436">
            <v>131.9</v>
          </cell>
          <cell r="CA436">
            <v>134.59</v>
          </cell>
          <cell r="CB436">
            <v>137.28</v>
          </cell>
          <cell r="CC436">
            <v>123.84</v>
          </cell>
        </row>
        <row r="437">
          <cell r="AD437">
            <v>68</v>
          </cell>
          <cell r="AE437">
            <v>54.69</v>
          </cell>
          <cell r="AF437">
            <v>56.64</v>
          </cell>
          <cell r="AG437">
            <v>58.59</v>
          </cell>
          <cell r="AH437">
            <v>60.54</v>
          </cell>
          <cell r="AI437">
            <v>62.49</v>
          </cell>
          <cell r="AJ437">
            <v>64.44</v>
          </cell>
          <cell r="AK437">
            <v>66.39</v>
          </cell>
          <cell r="AL437">
            <v>68.34</v>
          </cell>
          <cell r="AM437">
            <v>70.28</v>
          </cell>
          <cell r="AN437">
            <v>72.23</v>
          </cell>
          <cell r="AO437">
            <v>74.18</v>
          </cell>
          <cell r="AP437">
            <v>76.13</v>
          </cell>
          <cell r="AQ437">
            <v>78.08</v>
          </cell>
          <cell r="AR437">
            <v>80.03</v>
          </cell>
          <cell r="AS437">
            <v>81.98</v>
          </cell>
          <cell r="AT437">
            <v>83.93</v>
          </cell>
          <cell r="AU437">
            <v>85.87</v>
          </cell>
          <cell r="AV437">
            <v>87.82</v>
          </cell>
          <cell r="AW437">
            <v>89.77</v>
          </cell>
          <cell r="AX437">
            <v>91.72</v>
          </cell>
          <cell r="AY437">
            <v>93.67</v>
          </cell>
          <cell r="AZ437">
            <v>95.62</v>
          </cell>
          <cell r="BA437">
            <v>97.57</v>
          </cell>
          <cell r="BB437">
            <v>99.52</v>
          </cell>
          <cell r="BC437">
            <v>89.77</v>
          </cell>
          <cell r="BD437">
            <v>68</v>
          </cell>
          <cell r="BE437">
            <v>76.57</v>
          </cell>
          <cell r="BF437">
            <v>73.3</v>
          </cell>
          <cell r="BG437">
            <v>82.03</v>
          </cell>
          <cell r="BH437">
            <v>84.76</v>
          </cell>
          <cell r="BI437">
            <v>87.48</v>
          </cell>
          <cell r="BJ437">
            <v>90.21</v>
          </cell>
          <cell r="BK437">
            <v>92.94</v>
          </cell>
          <cell r="BL437">
            <v>95.67</v>
          </cell>
          <cell r="BM437">
            <v>98.4</v>
          </cell>
          <cell r="BN437">
            <v>101.13</v>
          </cell>
          <cell r="BO437">
            <v>103.85</v>
          </cell>
          <cell r="BP437">
            <v>106.58</v>
          </cell>
          <cell r="BQ437">
            <v>109.31</v>
          </cell>
          <cell r="BR437">
            <v>112.04</v>
          </cell>
          <cell r="BS437">
            <v>114.77</v>
          </cell>
          <cell r="BT437">
            <v>117.5</v>
          </cell>
          <cell r="BU437">
            <v>120.22</v>
          </cell>
          <cell r="BV437">
            <v>122.95</v>
          </cell>
          <cell r="BW437">
            <v>125.68</v>
          </cell>
          <cell r="BX437">
            <v>128.41</v>
          </cell>
          <cell r="BY437">
            <v>131.14</v>
          </cell>
          <cell r="BZ437">
            <v>133.86</v>
          </cell>
          <cell r="CA437">
            <v>136.59</v>
          </cell>
          <cell r="CB437">
            <v>139.32</v>
          </cell>
          <cell r="CC437">
            <v>125.68</v>
          </cell>
        </row>
        <row r="438">
          <cell r="AD438">
            <v>69</v>
          </cell>
          <cell r="AE438">
            <v>55.49</v>
          </cell>
          <cell r="AF438">
            <v>57.47</v>
          </cell>
          <cell r="AG438">
            <v>59.45</v>
          </cell>
          <cell r="AH438">
            <v>61.43</v>
          </cell>
          <cell r="AI438">
            <v>63.4</v>
          </cell>
          <cell r="AJ438">
            <v>65.38</v>
          </cell>
          <cell r="AK438">
            <v>67.36</v>
          </cell>
          <cell r="AL438">
            <v>69.34</v>
          </cell>
          <cell r="AM438">
            <v>71.31</v>
          </cell>
          <cell r="AN438">
            <v>73.29</v>
          </cell>
          <cell r="AO438">
            <v>75.27</v>
          </cell>
          <cell r="AP438">
            <v>77.25</v>
          </cell>
          <cell r="AQ438">
            <v>79.22</v>
          </cell>
          <cell r="AR438">
            <v>81.2</v>
          </cell>
          <cell r="AS438">
            <v>83.18</v>
          </cell>
          <cell r="AT438">
            <v>85.16</v>
          </cell>
          <cell r="AU438">
            <v>87.13</v>
          </cell>
          <cell r="AV438">
            <v>89.11</v>
          </cell>
          <cell r="AW438">
            <v>91.09</v>
          </cell>
          <cell r="AX438">
            <v>93.06</v>
          </cell>
          <cell r="AY438">
            <v>95.04</v>
          </cell>
          <cell r="AZ438">
            <v>97.02</v>
          </cell>
          <cell r="BA438">
            <v>99</v>
          </cell>
          <cell r="BB438">
            <v>100.97</v>
          </cell>
          <cell r="BC438">
            <v>91.09</v>
          </cell>
          <cell r="BD438">
            <v>69</v>
          </cell>
          <cell r="BE438">
            <v>77.69</v>
          </cell>
          <cell r="BF438">
            <v>70.46</v>
          </cell>
          <cell r="BG438">
            <v>83.23</v>
          </cell>
          <cell r="BH438">
            <v>86</v>
          </cell>
          <cell r="BI438">
            <v>88.76</v>
          </cell>
          <cell r="BJ438">
            <v>91.53</v>
          </cell>
          <cell r="BK438">
            <v>94.3</v>
          </cell>
          <cell r="BL438">
            <v>97.07</v>
          </cell>
          <cell r="BM438">
            <v>99.84</v>
          </cell>
          <cell r="BN438">
            <v>102.61</v>
          </cell>
          <cell r="BO438">
            <v>105.38</v>
          </cell>
          <cell r="BP438">
            <v>108.14</v>
          </cell>
          <cell r="BQ438">
            <v>110.91</v>
          </cell>
          <cell r="BR438">
            <v>113.68</v>
          </cell>
          <cell r="BS438">
            <v>116.45</v>
          </cell>
          <cell r="BT438">
            <v>119.22</v>
          </cell>
          <cell r="BU438">
            <v>121.99</v>
          </cell>
          <cell r="BV438">
            <v>124.75</v>
          </cell>
          <cell r="BW438">
            <v>127.52</v>
          </cell>
          <cell r="BX438">
            <v>130.29</v>
          </cell>
          <cell r="BY438">
            <v>133.06</v>
          </cell>
          <cell r="BZ438">
            <v>135.83</v>
          </cell>
          <cell r="CA438">
            <v>138.6</v>
          </cell>
          <cell r="CB438">
            <v>141.36</v>
          </cell>
          <cell r="CC438">
            <v>127.52</v>
          </cell>
        </row>
        <row r="439">
          <cell r="AD439">
            <v>70</v>
          </cell>
          <cell r="AE439">
            <v>56.29</v>
          </cell>
          <cell r="AF439">
            <v>58.3</v>
          </cell>
          <cell r="AG439">
            <v>60.31</v>
          </cell>
          <cell r="AH439">
            <v>62.31</v>
          </cell>
          <cell r="AI439">
            <v>64.32</v>
          </cell>
          <cell r="AJ439">
            <v>66.32</v>
          </cell>
          <cell r="AK439">
            <v>68.33</v>
          </cell>
          <cell r="AL439">
            <v>70.34</v>
          </cell>
          <cell r="AM439">
            <v>72.34</v>
          </cell>
          <cell r="AN439">
            <v>74.35</v>
          </cell>
          <cell r="AO439">
            <v>76.35</v>
          </cell>
          <cell r="AP439">
            <v>78.36</v>
          </cell>
          <cell r="AQ439">
            <v>80.37</v>
          </cell>
          <cell r="AR439">
            <v>82.37</v>
          </cell>
          <cell r="AS439">
            <v>84.38</v>
          </cell>
          <cell r="AT439">
            <v>86.38</v>
          </cell>
          <cell r="AU439">
            <v>88.39</v>
          </cell>
          <cell r="AV439">
            <v>90.4</v>
          </cell>
          <cell r="AW439">
            <v>92.4</v>
          </cell>
          <cell r="AX439">
            <v>94.41</v>
          </cell>
          <cell r="AY439">
            <v>96.41</v>
          </cell>
          <cell r="AZ439">
            <v>98.42</v>
          </cell>
          <cell r="BA439">
            <v>100.43</v>
          </cell>
          <cell r="BB439">
            <v>102.43</v>
          </cell>
          <cell r="BC439">
            <v>92.4</v>
          </cell>
          <cell r="BD439">
            <v>70</v>
          </cell>
          <cell r="BE439">
            <v>78.81</v>
          </cell>
          <cell r="BF439">
            <v>81.62</v>
          </cell>
          <cell r="BG439">
            <v>84.43</v>
          </cell>
          <cell r="BH439">
            <v>87.24</v>
          </cell>
          <cell r="BI439">
            <v>90.04</v>
          </cell>
          <cell r="BJ439">
            <v>92.85</v>
          </cell>
          <cell r="BK439">
            <v>95.66</v>
          </cell>
          <cell r="BL439">
            <v>98.47</v>
          </cell>
          <cell r="BM439">
            <v>101.28</v>
          </cell>
          <cell r="BN439">
            <v>104.09</v>
          </cell>
          <cell r="BO439">
            <v>106.9</v>
          </cell>
          <cell r="BP439">
            <v>109.7</v>
          </cell>
          <cell r="BQ439">
            <v>112.51</v>
          </cell>
          <cell r="BR439">
            <v>115.32</v>
          </cell>
          <cell r="BS439">
            <v>118.13</v>
          </cell>
          <cell r="BT439">
            <v>120.94</v>
          </cell>
          <cell r="BU439">
            <v>123.75</v>
          </cell>
          <cell r="BV439">
            <v>126.56</v>
          </cell>
          <cell r="BW439">
            <v>129.36</v>
          </cell>
          <cell r="BX439">
            <v>132.17</v>
          </cell>
          <cell r="BY439">
            <v>134.98</v>
          </cell>
          <cell r="BZ439">
            <v>137.79</v>
          </cell>
          <cell r="CA439">
            <v>140.6</v>
          </cell>
          <cell r="CB439">
            <v>143.41</v>
          </cell>
          <cell r="CC439">
            <v>129.36</v>
          </cell>
        </row>
        <row r="440">
          <cell r="AD440">
            <v>71</v>
          </cell>
          <cell r="AE440">
            <v>57.09</v>
          </cell>
          <cell r="AF440">
            <v>59.13</v>
          </cell>
          <cell r="AG440">
            <v>61.16</v>
          </cell>
          <cell r="AH440">
            <v>63.2</v>
          </cell>
          <cell r="AI440">
            <v>65.23</v>
          </cell>
          <cell r="AJ440">
            <v>67.27</v>
          </cell>
          <cell r="AK440">
            <v>69.3</v>
          </cell>
          <cell r="AL440">
            <v>71.34</v>
          </cell>
          <cell r="AM440">
            <v>73.37</v>
          </cell>
          <cell r="AN440">
            <v>75.41</v>
          </cell>
          <cell r="AO440">
            <v>77.44</v>
          </cell>
          <cell r="AP440">
            <v>79.48</v>
          </cell>
          <cell r="AQ440">
            <v>81.51</v>
          </cell>
          <cell r="AR440">
            <v>83.54</v>
          </cell>
          <cell r="AS440">
            <v>85.58</v>
          </cell>
          <cell r="AT440">
            <v>87.61</v>
          </cell>
          <cell r="AU440">
            <v>89.65</v>
          </cell>
          <cell r="AV440">
            <v>91.68</v>
          </cell>
          <cell r="AW440">
            <v>93.72</v>
          </cell>
          <cell r="AX440">
            <v>95.75</v>
          </cell>
          <cell r="AY440">
            <v>97.79</v>
          </cell>
          <cell r="AZ440">
            <v>99.82</v>
          </cell>
          <cell r="BA440">
            <v>101.86</v>
          </cell>
          <cell r="BB440">
            <v>103.89</v>
          </cell>
          <cell r="BC440">
            <v>93.72</v>
          </cell>
          <cell r="BD440">
            <v>71</v>
          </cell>
          <cell r="BE440">
            <v>79.93</v>
          </cell>
          <cell r="BF440">
            <v>82.78</v>
          </cell>
          <cell r="BG440">
            <v>85.63</v>
          </cell>
          <cell r="BH440">
            <v>88.48</v>
          </cell>
          <cell r="BI440">
            <v>91.32</v>
          </cell>
          <cell r="BJ440">
            <v>94.17</v>
          </cell>
          <cell r="BK440">
            <v>97.02</v>
          </cell>
          <cell r="BL440">
            <v>99.87</v>
          </cell>
          <cell r="BM440">
            <v>102.72</v>
          </cell>
          <cell r="BN440">
            <v>105.57</v>
          </cell>
          <cell r="BO440">
            <v>108.42</v>
          </cell>
          <cell r="BP440">
            <v>111.27</v>
          </cell>
          <cell r="BQ440">
            <v>114.11</v>
          </cell>
          <cell r="BR440">
            <v>116.96</v>
          </cell>
          <cell r="BS440">
            <v>119.81</v>
          </cell>
          <cell r="BT440">
            <v>122.66</v>
          </cell>
          <cell r="BU440">
            <v>125.51</v>
          </cell>
          <cell r="BV440">
            <v>128.36</v>
          </cell>
          <cell r="BW440">
            <v>131.21</v>
          </cell>
          <cell r="BX440">
            <v>134.05</v>
          </cell>
          <cell r="BY440">
            <v>136.9</v>
          </cell>
          <cell r="BZ440">
            <v>139.75</v>
          </cell>
          <cell r="CA440">
            <v>142.6</v>
          </cell>
          <cell r="CB440">
            <v>145.45</v>
          </cell>
          <cell r="CC440">
            <v>131.2</v>
          </cell>
        </row>
        <row r="441">
          <cell r="AD441">
            <v>72</v>
          </cell>
          <cell r="AE441">
            <v>57.89</v>
          </cell>
          <cell r="AF441">
            <v>59.96</v>
          </cell>
          <cell r="AG441">
            <v>62.02</v>
          </cell>
          <cell r="AH441">
            <v>64.08</v>
          </cell>
          <cell r="AI441">
            <v>66.15</v>
          </cell>
          <cell r="AJ441">
            <v>68.21</v>
          </cell>
          <cell r="AK441">
            <v>70.27</v>
          </cell>
          <cell r="AL441">
            <v>72.34</v>
          </cell>
          <cell r="AM441">
            <v>74.4</v>
          </cell>
          <cell r="AN441">
            <v>76.46</v>
          </cell>
          <cell r="AO441">
            <v>78.53</v>
          </cell>
          <cell r="AP441">
            <v>80.59</v>
          </cell>
          <cell r="AQ441">
            <v>82.65</v>
          </cell>
          <cell r="AR441">
            <v>84.72</v>
          </cell>
          <cell r="AS441">
            <v>86.78</v>
          </cell>
          <cell r="AT441">
            <v>88.84</v>
          </cell>
          <cell r="AU441">
            <v>90.91</v>
          </cell>
          <cell r="AV441">
            <v>92.97</v>
          </cell>
          <cell r="AW441">
            <v>95.03</v>
          </cell>
          <cell r="AX441">
            <v>97.1</v>
          </cell>
          <cell r="AY441">
            <v>99.16</v>
          </cell>
          <cell r="AZ441">
            <v>101.22</v>
          </cell>
          <cell r="BA441">
            <v>103.29</v>
          </cell>
          <cell r="BB441">
            <v>105.35</v>
          </cell>
          <cell r="BC441">
            <v>95.03</v>
          </cell>
          <cell r="BD441">
            <v>72</v>
          </cell>
          <cell r="BE441">
            <v>81.05</v>
          </cell>
          <cell r="BF441">
            <v>83.94</v>
          </cell>
          <cell r="BG441">
            <v>86.83</v>
          </cell>
          <cell r="BH441">
            <v>89.72</v>
          </cell>
          <cell r="BI441">
            <v>92.6</v>
          </cell>
          <cell r="BJ441">
            <v>95.49</v>
          </cell>
          <cell r="BK441">
            <v>98.38</v>
          </cell>
          <cell r="BL441">
            <v>101.27</v>
          </cell>
          <cell r="BM441">
            <v>104.16</v>
          </cell>
          <cell r="BN441">
            <v>107.05</v>
          </cell>
          <cell r="BO441">
            <v>109.94</v>
          </cell>
          <cell r="BP441">
            <v>112.83</v>
          </cell>
          <cell r="BQ441">
            <v>115.71</v>
          </cell>
          <cell r="BR441">
            <v>118.6</v>
          </cell>
          <cell r="BS441">
            <v>121.49</v>
          </cell>
          <cell r="BT441">
            <v>124.38</v>
          </cell>
          <cell r="BU441">
            <v>127.27</v>
          </cell>
          <cell r="BV441">
            <v>130.16</v>
          </cell>
          <cell r="BW441">
            <v>133.05</v>
          </cell>
          <cell r="BX441">
            <v>135.94</v>
          </cell>
          <cell r="BY441">
            <v>138.82</v>
          </cell>
          <cell r="BZ441">
            <v>141.71</v>
          </cell>
          <cell r="CA441">
            <v>144.6</v>
          </cell>
          <cell r="CB441">
            <v>147.49</v>
          </cell>
          <cell r="CC441">
            <v>133.05</v>
          </cell>
        </row>
        <row r="442">
          <cell r="AD442">
            <v>73</v>
          </cell>
          <cell r="AE442">
            <v>58.69</v>
          </cell>
          <cell r="AF442">
            <v>60.78</v>
          </cell>
          <cell r="AG442">
            <v>62.88</v>
          </cell>
          <cell r="AH442">
            <v>64.97</v>
          </cell>
          <cell r="AI442">
            <v>67.06</v>
          </cell>
          <cell r="AJ442">
            <v>69.15</v>
          </cell>
          <cell r="AK442">
            <v>71.24</v>
          </cell>
          <cell r="AL442">
            <v>73.34</v>
          </cell>
          <cell r="AM442">
            <v>75.43</v>
          </cell>
          <cell r="AN442">
            <v>77.52</v>
          </cell>
          <cell r="AO442">
            <v>79.61</v>
          </cell>
          <cell r="AP442">
            <v>81.71</v>
          </cell>
          <cell r="AQ442">
            <v>83.8</v>
          </cell>
          <cell r="AR442">
            <v>85.89</v>
          </cell>
          <cell r="AS442">
            <v>87.98</v>
          </cell>
          <cell r="AT442">
            <v>90.07</v>
          </cell>
          <cell r="AU442">
            <v>92.17</v>
          </cell>
          <cell r="AV442">
            <v>94.26</v>
          </cell>
          <cell r="AW442">
            <v>96.35</v>
          </cell>
          <cell r="AX442">
            <v>98.44</v>
          </cell>
          <cell r="AY442">
            <v>100.53</v>
          </cell>
          <cell r="AZ442">
            <v>102.63</v>
          </cell>
          <cell r="BA442">
            <v>104.72</v>
          </cell>
          <cell r="BB442">
            <v>106.81</v>
          </cell>
          <cell r="BC442">
            <v>96.35</v>
          </cell>
          <cell r="BD442">
            <v>73</v>
          </cell>
          <cell r="BE442">
            <v>82.17</v>
          </cell>
          <cell r="BF442">
            <v>85.1</v>
          </cell>
          <cell r="BG442">
            <v>88.03</v>
          </cell>
          <cell r="BH442">
            <v>90.96</v>
          </cell>
          <cell r="BI442">
            <v>93.88</v>
          </cell>
          <cell r="BJ442">
            <v>96.81</v>
          </cell>
          <cell r="BK442">
            <v>99.74</v>
          </cell>
          <cell r="BL442">
            <v>102.67</v>
          </cell>
          <cell r="BM442">
            <v>105.6</v>
          </cell>
          <cell r="BN442">
            <v>108.53</v>
          </cell>
          <cell r="BO442">
            <v>111.46</v>
          </cell>
          <cell r="BP442">
            <v>114.39</v>
          </cell>
          <cell r="BQ442">
            <v>117.32</v>
          </cell>
          <cell r="BR442">
            <v>120.24</v>
          </cell>
          <cell r="BS442">
            <v>123.17</v>
          </cell>
          <cell r="BT442">
            <v>126.1</v>
          </cell>
          <cell r="BU442">
            <v>129.03</v>
          </cell>
          <cell r="BV442">
            <v>131.96</v>
          </cell>
          <cell r="BW442">
            <v>134.89</v>
          </cell>
          <cell r="BX442">
            <v>137.82</v>
          </cell>
          <cell r="BY442">
            <v>140.75</v>
          </cell>
          <cell r="BZ442">
            <v>143.67</v>
          </cell>
          <cell r="CA442">
            <v>146.6</v>
          </cell>
          <cell r="CB442">
            <v>149.53</v>
          </cell>
          <cell r="CC442">
            <v>134.89</v>
          </cell>
        </row>
        <row r="443">
          <cell r="AD443">
            <v>74</v>
          </cell>
          <cell r="AE443">
            <v>59.49</v>
          </cell>
          <cell r="AF443">
            <v>61.61</v>
          </cell>
          <cell r="AG443">
            <v>63.73</v>
          </cell>
          <cell r="AH443">
            <v>65.85</v>
          </cell>
          <cell r="AI443">
            <v>67.97</v>
          </cell>
          <cell r="AJ443">
            <v>70.1</v>
          </cell>
          <cell r="AK443">
            <v>72.22</v>
          </cell>
          <cell r="AL443">
            <v>74.34</v>
          </cell>
          <cell r="AM443">
            <v>76.46</v>
          </cell>
          <cell r="AN443">
            <v>78.58</v>
          </cell>
          <cell r="AO443">
            <v>80.7</v>
          </cell>
          <cell r="AP443">
            <v>82.82</v>
          </cell>
          <cell r="AQ443">
            <v>84.94</v>
          </cell>
          <cell r="AR443">
            <v>87.06</v>
          </cell>
          <cell r="AS443">
            <v>89.18</v>
          </cell>
          <cell r="AT443">
            <v>91.3</v>
          </cell>
          <cell r="AU443">
            <v>93.42</v>
          </cell>
          <cell r="AV443">
            <v>95.54</v>
          </cell>
          <cell r="AW443">
            <v>97.66</v>
          </cell>
          <cell r="AX443">
            <v>99.79</v>
          </cell>
          <cell r="AY443">
            <v>101.91</v>
          </cell>
          <cell r="AZ443">
            <v>104.03</v>
          </cell>
          <cell r="BA443">
            <v>106.15</v>
          </cell>
          <cell r="BB443">
            <v>108.27</v>
          </cell>
          <cell r="BC443">
            <v>97.66</v>
          </cell>
          <cell r="BD443">
            <v>74</v>
          </cell>
          <cell r="BE443">
            <v>83.29</v>
          </cell>
          <cell r="BF443">
            <v>86.26</v>
          </cell>
          <cell r="BG443">
            <v>89.23</v>
          </cell>
          <cell r="BH443">
            <v>92.2</v>
          </cell>
          <cell r="BI443">
            <v>95.16</v>
          </cell>
          <cell r="BJ443">
            <v>98.13</v>
          </cell>
          <cell r="BK443">
            <v>101.1</v>
          </cell>
          <cell r="BL443">
            <v>104.07</v>
          </cell>
          <cell r="BM443">
            <v>107.04</v>
          </cell>
          <cell r="BN443">
            <v>110.01</v>
          </cell>
          <cell r="BO443">
            <v>112.98</v>
          </cell>
          <cell r="BP443">
            <v>115.95</v>
          </cell>
          <cell r="BQ443">
            <v>118.92</v>
          </cell>
          <cell r="BR443">
            <v>121.89</v>
          </cell>
          <cell r="BS443">
            <v>124.85</v>
          </cell>
          <cell r="BT443">
            <v>127.82</v>
          </cell>
          <cell r="BU443">
            <v>130.79</v>
          </cell>
          <cell r="BV443">
            <v>133.76</v>
          </cell>
          <cell r="BW443">
            <v>136.73</v>
          </cell>
          <cell r="BX443">
            <v>139.7</v>
          </cell>
          <cell r="BY443">
            <v>142.67</v>
          </cell>
          <cell r="BZ443">
            <v>145.64</v>
          </cell>
          <cell r="CA443">
            <v>148.61</v>
          </cell>
          <cell r="CB443">
            <v>151.57</v>
          </cell>
          <cell r="CC443">
            <v>136.73</v>
          </cell>
        </row>
        <row r="444">
          <cell r="AD444">
            <v>75</v>
          </cell>
          <cell r="AE444">
            <v>60.29</v>
          </cell>
          <cell r="AF444">
            <v>62.44</v>
          </cell>
          <cell r="AG444">
            <v>64.59</v>
          </cell>
          <cell r="AH444">
            <v>66.74</v>
          </cell>
          <cell r="AI444">
            <v>68.89</v>
          </cell>
          <cell r="AJ444">
            <v>71.04</v>
          </cell>
          <cell r="AK444">
            <v>73.19</v>
          </cell>
          <cell r="AL444">
            <v>75.34</v>
          </cell>
          <cell r="AM444">
            <v>77.49</v>
          </cell>
          <cell r="AN444">
            <v>79.64</v>
          </cell>
          <cell r="AO444">
            <v>81.79</v>
          </cell>
          <cell r="AP444">
            <v>83.93</v>
          </cell>
          <cell r="AQ444">
            <v>86.08</v>
          </cell>
          <cell r="AR444">
            <v>88.23</v>
          </cell>
          <cell r="AS444">
            <v>90.38</v>
          </cell>
          <cell r="AT444">
            <v>92.53</v>
          </cell>
          <cell r="AU444">
            <v>94.68</v>
          </cell>
          <cell r="AV444">
            <v>96.83</v>
          </cell>
          <cell r="AW444">
            <v>98.98</v>
          </cell>
          <cell r="AX444">
            <v>101.13</v>
          </cell>
          <cell r="AY444">
            <v>103.28</v>
          </cell>
          <cell r="AZ444">
            <v>105.43</v>
          </cell>
          <cell r="BA444">
            <v>107.58</v>
          </cell>
          <cell r="BB444">
            <v>109.73</v>
          </cell>
          <cell r="BC444">
            <v>98.98</v>
          </cell>
          <cell r="BD444">
            <v>75</v>
          </cell>
          <cell r="BE444">
            <v>84.41</v>
          </cell>
          <cell r="BF444">
            <v>87.42</v>
          </cell>
          <cell r="BG444">
            <v>90.43</v>
          </cell>
          <cell r="BH444">
            <v>93.44</v>
          </cell>
          <cell r="BI444">
            <v>96.44</v>
          </cell>
          <cell r="BJ444">
            <v>99.45</v>
          </cell>
          <cell r="BK444">
            <v>102.46</v>
          </cell>
          <cell r="BL444">
            <v>105.47</v>
          </cell>
          <cell r="BM444">
            <v>108.48</v>
          </cell>
          <cell r="BN444">
            <v>111.49</v>
          </cell>
          <cell r="BO444">
            <v>114.5</v>
          </cell>
          <cell r="BP444">
            <v>117.51</v>
          </cell>
          <cell r="BQ444">
            <v>120.52</v>
          </cell>
          <cell r="BR444">
            <v>123.53</v>
          </cell>
          <cell r="BS444">
            <v>126.54</v>
          </cell>
          <cell r="BT444">
            <v>129.54</v>
          </cell>
          <cell r="BU444">
            <v>132.55</v>
          </cell>
          <cell r="BV444">
            <v>135.56</v>
          </cell>
          <cell r="BW444">
            <v>138.57</v>
          </cell>
          <cell r="BX444">
            <v>141.58</v>
          </cell>
          <cell r="BY444">
            <v>144.59</v>
          </cell>
          <cell r="BZ444">
            <v>147.6</v>
          </cell>
          <cell r="CA444">
            <v>150.61</v>
          </cell>
          <cell r="CB444">
            <v>153.62</v>
          </cell>
          <cell r="CC444">
            <v>138.57</v>
          </cell>
        </row>
        <row r="445">
          <cell r="AD445">
            <v>76</v>
          </cell>
          <cell r="AE445">
            <v>61.09</v>
          </cell>
          <cell r="AF445">
            <v>63.27</v>
          </cell>
          <cell r="AG445">
            <v>65.45</v>
          </cell>
          <cell r="AH445">
            <v>67.63</v>
          </cell>
          <cell r="AI445">
            <v>69.8</v>
          </cell>
          <cell r="AJ445">
            <v>71.98</v>
          </cell>
          <cell r="AK445">
            <v>74.16</v>
          </cell>
          <cell r="AL445">
            <v>76.34</v>
          </cell>
          <cell r="AM445">
            <v>78.52</v>
          </cell>
          <cell r="AN445">
            <v>80.69</v>
          </cell>
          <cell r="AO445">
            <v>82.87</v>
          </cell>
          <cell r="AP445">
            <v>85.05</v>
          </cell>
          <cell r="AQ445">
            <v>87.23</v>
          </cell>
          <cell r="AR445">
            <v>89.41</v>
          </cell>
          <cell r="AS445">
            <v>91.58</v>
          </cell>
          <cell r="AT445">
            <v>93.76</v>
          </cell>
          <cell r="AU445">
            <v>95.94</v>
          </cell>
          <cell r="AV445">
            <v>98.12</v>
          </cell>
          <cell r="AW445">
            <v>100.3</v>
          </cell>
          <cell r="AX445">
            <v>102.47</v>
          </cell>
          <cell r="AY445">
            <v>104.65</v>
          </cell>
          <cell r="AZ445">
            <v>106.83</v>
          </cell>
          <cell r="BA445">
            <v>109.01</v>
          </cell>
          <cell r="BB445">
            <v>111.19</v>
          </cell>
          <cell r="BC445">
            <v>100.29</v>
          </cell>
          <cell r="BD445">
            <v>76</v>
          </cell>
          <cell r="BE445">
            <v>65.53</v>
          </cell>
          <cell r="BF445">
            <v>88.58</v>
          </cell>
          <cell r="BG445">
            <v>91.63</v>
          </cell>
          <cell r="BH445">
            <v>94.68</v>
          </cell>
          <cell r="BI445">
            <v>97.72</v>
          </cell>
          <cell r="BJ445">
            <v>100.77</v>
          </cell>
          <cell r="BK445">
            <v>103.82</v>
          </cell>
          <cell r="BL445">
            <v>106.87</v>
          </cell>
          <cell r="BM445">
            <v>109.92</v>
          </cell>
          <cell r="BN445">
            <v>112.97</v>
          </cell>
          <cell r="BO445">
            <v>116.02</v>
          </cell>
          <cell r="BP445">
            <v>119.07</v>
          </cell>
          <cell r="BQ445">
            <v>122.12</v>
          </cell>
          <cell r="BR445">
            <v>125.17</v>
          </cell>
          <cell r="BS445">
            <v>128.22</v>
          </cell>
          <cell r="BT445">
            <v>131.27</v>
          </cell>
          <cell r="BU445">
            <v>134.32</v>
          </cell>
          <cell r="BV445">
            <v>137.36</v>
          </cell>
          <cell r="BW445">
            <v>140.41</v>
          </cell>
          <cell r="BX445">
            <v>143.46</v>
          </cell>
          <cell r="BY445">
            <v>146.51</v>
          </cell>
          <cell r="BZ445">
            <v>149.56</v>
          </cell>
          <cell r="CA445">
            <v>152.61</v>
          </cell>
          <cell r="CB445">
            <v>155.66</v>
          </cell>
          <cell r="CC445">
            <v>140.41</v>
          </cell>
        </row>
        <row r="446">
          <cell r="AD446">
            <v>77</v>
          </cell>
          <cell r="AE446">
            <v>61.89</v>
          </cell>
          <cell r="AF446">
            <v>64.1</v>
          </cell>
          <cell r="AG446">
            <v>66.3</v>
          </cell>
          <cell r="AH446">
            <v>68.51</v>
          </cell>
          <cell r="AI446">
            <v>70.72</v>
          </cell>
          <cell r="AJ446">
            <v>72.92</v>
          </cell>
          <cell r="AK446">
            <v>75.13</v>
          </cell>
          <cell r="AL446">
            <v>77.34</v>
          </cell>
          <cell r="AM446">
            <v>79.54</v>
          </cell>
          <cell r="AN446">
            <v>81.75</v>
          </cell>
          <cell r="AO446">
            <v>83.96</v>
          </cell>
          <cell r="AP446">
            <v>86.16</v>
          </cell>
          <cell r="AQ446">
            <v>88.37</v>
          </cell>
          <cell r="AR446">
            <v>90.58</v>
          </cell>
          <cell r="AS446">
            <v>92.78</v>
          </cell>
          <cell r="AT446">
            <v>94.99</v>
          </cell>
          <cell r="AU446">
            <v>97.2</v>
          </cell>
          <cell r="AV446">
            <v>99.4</v>
          </cell>
          <cell r="AW446">
            <v>101.61</v>
          </cell>
          <cell r="AX446">
            <v>103.82</v>
          </cell>
          <cell r="AY446">
            <v>106.02</v>
          </cell>
          <cell r="AZ446">
            <v>108.23</v>
          </cell>
          <cell r="BA446">
            <v>110.44</v>
          </cell>
          <cell r="BB446">
            <v>112.64</v>
          </cell>
          <cell r="BC446">
            <v>101.61</v>
          </cell>
          <cell r="BD446">
            <v>77</v>
          </cell>
          <cell r="BE446">
            <v>86.65</v>
          </cell>
          <cell r="BF446">
            <v>89.74</v>
          </cell>
          <cell r="BG446">
            <v>92.83</v>
          </cell>
          <cell r="BH446">
            <v>95.92</v>
          </cell>
          <cell r="BI446">
            <v>99</v>
          </cell>
          <cell r="BJ446">
            <v>102.09</v>
          </cell>
          <cell r="BK446">
            <v>105.18</v>
          </cell>
          <cell r="BL446">
            <v>108.27</v>
          </cell>
          <cell r="BM446">
            <v>111.36</v>
          </cell>
          <cell r="BN446">
            <v>114.45</v>
          </cell>
          <cell r="BO446">
            <v>117.54</v>
          </cell>
          <cell r="BP446">
            <v>120.63</v>
          </cell>
          <cell r="BQ446">
            <v>123.72</v>
          </cell>
          <cell r="BR446">
            <v>126.81</v>
          </cell>
          <cell r="BS446">
            <v>129.9</v>
          </cell>
          <cell r="BT446">
            <v>132.99</v>
          </cell>
          <cell r="BU446">
            <v>136.08</v>
          </cell>
          <cell r="BV446">
            <v>139.17</v>
          </cell>
          <cell r="BW446">
            <v>142.26</v>
          </cell>
          <cell r="BX446">
            <v>145.34</v>
          </cell>
          <cell r="BY446">
            <v>148.43</v>
          </cell>
          <cell r="BZ446">
            <v>151.52</v>
          </cell>
          <cell r="CA446">
            <v>154.61</v>
          </cell>
          <cell r="CB446">
            <v>157.7</v>
          </cell>
          <cell r="CC446">
            <v>142.25</v>
          </cell>
        </row>
        <row r="447">
          <cell r="AD447">
            <v>78</v>
          </cell>
          <cell r="AE447">
            <v>62.69</v>
          </cell>
          <cell r="AF447">
            <v>64.93</v>
          </cell>
          <cell r="AG447">
            <v>67.16</v>
          </cell>
          <cell r="AH447">
            <v>69.4</v>
          </cell>
          <cell r="AI447">
            <v>71.63</v>
          </cell>
          <cell r="AJ447">
            <v>73.87</v>
          </cell>
          <cell r="AK447">
            <v>76.1</v>
          </cell>
          <cell r="AL447">
            <v>78.34</v>
          </cell>
          <cell r="AM447">
            <v>80.57</v>
          </cell>
          <cell r="AN447">
            <v>82.81</v>
          </cell>
          <cell r="AO447">
            <v>85.04</v>
          </cell>
          <cell r="AP447">
            <v>87.28</v>
          </cell>
          <cell r="AQ447">
            <v>89.51</v>
          </cell>
          <cell r="AR447">
            <v>91.75</v>
          </cell>
          <cell r="AS447">
            <v>93.99</v>
          </cell>
          <cell r="AT447">
            <v>96.22</v>
          </cell>
          <cell r="AU447">
            <v>98.46</v>
          </cell>
          <cell r="AV447">
            <v>100.69</v>
          </cell>
          <cell r="AW447">
            <v>102.93</v>
          </cell>
          <cell r="AX447">
            <v>105.16</v>
          </cell>
          <cell r="AY447">
            <v>107.4</v>
          </cell>
          <cell r="AZ447">
            <v>109.63</v>
          </cell>
          <cell r="BA447">
            <v>111.87</v>
          </cell>
          <cell r="BB447">
            <v>114.1</v>
          </cell>
          <cell r="BC447">
            <v>102.93</v>
          </cell>
          <cell r="BD447">
            <v>78</v>
          </cell>
          <cell r="BE447">
            <v>57.77</v>
          </cell>
          <cell r="BF447">
            <v>90.9</v>
          </cell>
          <cell r="BG447">
            <v>94.03</v>
          </cell>
          <cell r="BH447">
            <v>97.16</v>
          </cell>
          <cell r="BI447">
            <v>100.28</v>
          </cell>
          <cell r="BJ447">
            <v>103.41</v>
          </cell>
          <cell r="BK447">
            <v>106.54</v>
          </cell>
          <cell r="BL447">
            <v>109.67</v>
          </cell>
          <cell r="BM447">
            <v>112.8</v>
          </cell>
          <cell r="BN447">
            <v>115.93</v>
          </cell>
          <cell r="BO447">
            <v>119.06</v>
          </cell>
          <cell r="BP447">
            <v>122.19</v>
          </cell>
          <cell r="BQ447">
            <v>125.32</v>
          </cell>
          <cell r="BR447">
            <v>128.45</v>
          </cell>
          <cell r="BS447">
            <v>131.58</v>
          </cell>
          <cell r="BT447">
            <v>134.71</v>
          </cell>
          <cell r="BU447">
            <v>137.84</v>
          </cell>
          <cell r="BV447">
            <v>140.97</v>
          </cell>
          <cell r="BW447">
            <v>144.1</v>
          </cell>
          <cell r="BX447">
            <v>147.23</v>
          </cell>
          <cell r="BY447">
            <v>150.36</v>
          </cell>
          <cell r="BZ447">
            <v>153.48</v>
          </cell>
          <cell r="CA447">
            <v>156.61</v>
          </cell>
          <cell r="CB447">
            <v>159.74</v>
          </cell>
          <cell r="CC447">
            <v>144.1</v>
          </cell>
        </row>
        <row r="448">
          <cell r="AD448">
            <v>79</v>
          </cell>
          <cell r="AE448">
            <v>63.49</v>
          </cell>
          <cell r="AF448">
            <v>65.75</v>
          </cell>
          <cell r="AG448">
            <v>68.02</v>
          </cell>
          <cell r="AH448">
            <v>70.28</v>
          </cell>
          <cell r="AI448">
            <v>72.55</v>
          </cell>
          <cell r="AJ448">
            <v>74.81</v>
          </cell>
          <cell r="AK448">
            <v>77.07</v>
          </cell>
          <cell r="AL448">
            <v>79.34</v>
          </cell>
          <cell r="AM448">
            <v>81.6</v>
          </cell>
          <cell r="AN448">
            <v>83.87</v>
          </cell>
          <cell r="AO448">
            <v>86.13</v>
          </cell>
          <cell r="AP448">
            <v>88.39</v>
          </cell>
          <cell r="AQ448">
            <v>90.66</v>
          </cell>
          <cell r="AR448">
            <v>92.92</v>
          </cell>
          <cell r="AS448">
            <v>95.19</v>
          </cell>
          <cell r="AT448">
            <v>97.45</v>
          </cell>
          <cell r="AU448">
            <v>99.71</v>
          </cell>
          <cell r="AV448">
            <v>101.98</v>
          </cell>
          <cell r="AW448">
            <v>104.24</v>
          </cell>
          <cell r="AX448">
            <v>106.51</v>
          </cell>
          <cell r="AY448">
            <v>108.77</v>
          </cell>
          <cell r="AZ448">
            <v>111.03</v>
          </cell>
          <cell r="BA448">
            <v>113.3</v>
          </cell>
          <cell r="BB448">
            <v>115.56</v>
          </cell>
          <cell r="BC448">
            <v>104.24</v>
          </cell>
          <cell r="BD448">
            <v>79</v>
          </cell>
          <cell r="BE448">
            <v>88.89</v>
          </cell>
          <cell r="BF448">
            <v>92.06</v>
          </cell>
          <cell r="BG448">
            <v>95.23</v>
          </cell>
          <cell r="BH448">
            <v>98.39</v>
          </cell>
          <cell r="BI448">
            <v>101.56</v>
          </cell>
          <cell r="BJ448">
            <v>104.73</v>
          </cell>
          <cell r="BK448">
            <v>107.9</v>
          </cell>
          <cell r="BL448">
            <v>111.07</v>
          </cell>
          <cell r="BM448">
            <v>114.24</v>
          </cell>
          <cell r="BN448">
            <v>117.41</v>
          </cell>
          <cell r="BO448">
            <v>120.58</v>
          </cell>
          <cell r="BP448">
            <v>123.75</v>
          </cell>
          <cell r="BQ448">
            <v>126.92</v>
          </cell>
          <cell r="BR448">
            <v>130.09</v>
          </cell>
          <cell r="BS448">
            <v>133.26</v>
          </cell>
          <cell r="BT448">
            <v>136.43</v>
          </cell>
          <cell r="BU448">
            <v>139.6</v>
          </cell>
          <cell r="BV448">
            <v>142.77</v>
          </cell>
          <cell r="BW448">
            <v>145.94</v>
          </cell>
          <cell r="BX448">
            <v>149.11</v>
          </cell>
          <cell r="BY448">
            <v>152.28</v>
          </cell>
          <cell r="BZ448">
            <v>155.45</v>
          </cell>
          <cell r="CA448">
            <v>158.62</v>
          </cell>
          <cell r="CB448">
            <v>161.79</v>
          </cell>
          <cell r="CC448">
            <v>145.94</v>
          </cell>
        </row>
        <row r="449">
          <cell r="AD449">
            <v>80</v>
          </cell>
          <cell r="AE449">
            <v>64.29</v>
          </cell>
          <cell r="AF449">
            <v>66.58</v>
          </cell>
          <cell r="AG449">
            <v>68.88</v>
          </cell>
          <cell r="AH449">
            <v>71.17</v>
          </cell>
          <cell r="AI449">
            <v>73.46</v>
          </cell>
          <cell r="AJ449">
            <v>72.75</v>
          </cell>
          <cell r="AK449">
            <v>78.05</v>
          </cell>
          <cell r="AL449">
            <v>80.34</v>
          </cell>
          <cell r="AM449">
            <v>82.63</v>
          </cell>
          <cell r="AN449">
            <v>84.92</v>
          </cell>
          <cell r="AO449">
            <v>87.22</v>
          </cell>
          <cell r="AP449">
            <v>89.51</v>
          </cell>
          <cell r="AQ449">
            <v>91.8</v>
          </cell>
          <cell r="AR449">
            <v>94.09</v>
          </cell>
          <cell r="AS449">
            <v>96.39</v>
          </cell>
          <cell r="AT449">
            <v>98.68</v>
          </cell>
          <cell r="AU449">
            <v>100.97</v>
          </cell>
          <cell r="AV449">
            <v>103.26</v>
          </cell>
          <cell r="AW449">
            <v>105.56</v>
          </cell>
          <cell r="AX449">
            <v>107.85</v>
          </cell>
          <cell r="AY449">
            <v>110.14</v>
          </cell>
          <cell r="AZ449">
            <v>112.44</v>
          </cell>
          <cell r="BA449">
            <v>114.73</v>
          </cell>
          <cell r="BB449">
            <v>117.02</v>
          </cell>
          <cell r="BC449">
            <v>105.56</v>
          </cell>
          <cell r="BD449">
            <v>80</v>
          </cell>
          <cell r="BE449">
            <v>90.01</v>
          </cell>
          <cell r="BF449">
            <v>93.22</v>
          </cell>
          <cell r="BG449">
            <v>96.43</v>
          </cell>
          <cell r="BH449">
            <v>99.63</v>
          </cell>
          <cell r="BI449">
            <v>102.84</v>
          </cell>
          <cell r="BJ449">
            <v>106.05</v>
          </cell>
          <cell r="BK449">
            <v>109.26</v>
          </cell>
          <cell r="BL449">
            <v>112.47</v>
          </cell>
          <cell r="BM449">
            <v>115.68</v>
          </cell>
          <cell r="BN449">
            <v>118.89</v>
          </cell>
          <cell r="BO449">
            <v>122.1</v>
          </cell>
          <cell r="BP449">
            <v>125.31</v>
          </cell>
          <cell r="BQ449">
            <v>128.52</v>
          </cell>
          <cell r="BR449">
            <v>131.73</v>
          </cell>
          <cell r="BS449">
            <v>134.94</v>
          </cell>
          <cell r="BT449">
            <v>138.15</v>
          </cell>
          <cell r="BU449">
            <v>141.36</v>
          </cell>
          <cell r="BV449">
            <v>144.57</v>
          </cell>
          <cell r="BW449">
            <v>147.78</v>
          </cell>
          <cell r="BX449">
            <v>150.99</v>
          </cell>
          <cell r="BY449">
            <v>154.2</v>
          </cell>
          <cell r="BZ449">
            <v>157.41</v>
          </cell>
          <cell r="CA449">
            <v>160.62</v>
          </cell>
          <cell r="CB449">
            <v>163.83</v>
          </cell>
          <cell r="CC449">
            <v>147.78</v>
          </cell>
        </row>
        <row r="450">
          <cell r="AD450">
            <v>81</v>
          </cell>
          <cell r="AE450">
            <v>65.09</v>
          </cell>
          <cell r="AF450">
            <v>67.41</v>
          </cell>
          <cell r="AG450">
            <v>69.73</v>
          </cell>
          <cell r="AH450">
            <v>72.05</v>
          </cell>
          <cell r="AI450">
            <v>74.37</v>
          </cell>
          <cell r="AJ450">
            <v>76.7</v>
          </cell>
          <cell r="AK450">
            <v>79.02</v>
          </cell>
          <cell r="AL450">
            <v>81.34</v>
          </cell>
          <cell r="AM450">
            <v>83.66</v>
          </cell>
          <cell r="AN450">
            <v>85.98</v>
          </cell>
          <cell r="AO450">
            <v>88.3</v>
          </cell>
          <cell r="AP450">
            <v>90.62</v>
          </cell>
          <cell r="AQ450">
            <v>92.95</v>
          </cell>
          <cell r="AR450">
            <v>95.27</v>
          </cell>
          <cell r="AS450">
            <v>97.59</v>
          </cell>
          <cell r="AT450">
            <v>99.91</v>
          </cell>
          <cell r="AU450">
            <v>102.23</v>
          </cell>
          <cell r="AV450">
            <v>104.55</v>
          </cell>
          <cell r="AW450">
            <v>106.87</v>
          </cell>
          <cell r="AX450">
            <v>109.19</v>
          </cell>
          <cell r="AY450">
            <v>111.52</v>
          </cell>
          <cell r="AZ450">
            <v>113.84</v>
          </cell>
          <cell r="BA450">
            <v>116.16</v>
          </cell>
          <cell r="BB450">
            <v>118.48</v>
          </cell>
          <cell r="BC450">
            <v>106.87</v>
          </cell>
          <cell r="BD450">
            <v>81</v>
          </cell>
          <cell r="BE450">
            <v>93.13</v>
          </cell>
          <cell r="BF450">
            <v>94.38</v>
          </cell>
          <cell r="BG450">
            <v>97.62</v>
          </cell>
          <cell r="BH450">
            <v>100.87</v>
          </cell>
          <cell r="BI450">
            <v>104.12</v>
          </cell>
          <cell r="BJ450">
            <v>107.37</v>
          </cell>
          <cell r="BK450">
            <v>110.62</v>
          </cell>
          <cell r="BL450">
            <v>113.87</v>
          </cell>
          <cell r="BM450">
            <v>117.12</v>
          </cell>
          <cell r="BN450">
            <v>120.37</v>
          </cell>
          <cell r="BO450">
            <v>123.62</v>
          </cell>
          <cell r="BP450">
            <v>126.87</v>
          </cell>
          <cell r="BQ450">
            <v>130.12</v>
          </cell>
          <cell r="BR450">
            <v>133.37</v>
          </cell>
          <cell r="BS450">
            <v>136.62</v>
          </cell>
          <cell r="BT450">
            <v>139.87</v>
          </cell>
          <cell r="BU450">
            <v>143.12</v>
          </cell>
          <cell r="BV450">
            <v>146.37</v>
          </cell>
          <cell r="BW450">
            <v>149.62</v>
          </cell>
          <cell r="BX450">
            <v>152.87</v>
          </cell>
          <cell r="BY450">
            <v>156.12</v>
          </cell>
          <cell r="BZ450">
            <v>159.37</v>
          </cell>
          <cell r="CA450">
            <v>162.62</v>
          </cell>
          <cell r="CB450">
            <v>165.87</v>
          </cell>
          <cell r="CC450">
            <v>149.62</v>
          </cell>
        </row>
        <row r="451">
          <cell r="AD451">
            <v>82</v>
          </cell>
          <cell r="AE451">
            <v>65.89</v>
          </cell>
          <cell r="AF451">
            <v>68.24</v>
          </cell>
          <cell r="AG451">
            <v>70.59</v>
          </cell>
          <cell r="AH451">
            <v>72.94</v>
          </cell>
          <cell r="AI451">
            <v>75.29</v>
          </cell>
          <cell r="AJ451">
            <v>77.64</v>
          </cell>
          <cell r="AK451">
            <v>79.99</v>
          </cell>
          <cell r="AL451">
            <v>82.34</v>
          </cell>
          <cell r="AM451">
            <v>84.69</v>
          </cell>
          <cell r="AN451">
            <v>87.04</v>
          </cell>
          <cell r="AO451">
            <v>89.39</v>
          </cell>
          <cell r="AP451">
            <v>91.74</v>
          </cell>
          <cell r="AQ451">
            <v>94.09</v>
          </cell>
          <cell r="AR451">
            <v>96.44</v>
          </cell>
          <cell r="AS451">
            <v>98.79</v>
          </cell>
          <cell r="AT451">
            <v>101.14</v>
          </cell>
          <cell r="AU451">
            <v>103.49</v>
          </cell>
          <cell r="AV451">
            <v>105.84</v>
          </cell>
          <cell r="AW451">
            <v>108.19</v>
          </cell>
          <cell r="AX451">
            <v>110.54</v>
          </cell>
          <cell r="AY451">
            <v>112.89</v>
          </cell>
          <cell r="AZ451">
            <v>115.24</v>
          </cell>
          <cell r="BA451">
            <v>117.59</v>
          </cell>
          <cell r="BB451">
            <v>119.94</v>
          </cell>
          <cell r="BC451">
            <v>108.19</v>
          </cell>
          <cell r="BD451">
            <v>82</v>
          </cell>
          <cell r="BE451">
            <v>92.24</v>
          </cell>
          <cell r="BF451">
            <v>95.53</v>
          </cell>
          <cell r="BG451">
            <v>98.82</v>
          </cell>
          <cell r="BH451">
            <v>102.11</v>
          </cell>
          <cell r="BI451">
            <v>105.4</v>
          </cell>
          <cell r="BJ451">
            <v>108.69</v>
          </cell>
          <cell r="BK451">
            <v>111.98</v>
          </cell>
          <cell r="BL451">
            <v>115.27</v>
          </cell>
          <cell r="BM451">
            <v>118.56</v>
          </cell>
          <cell r="BN451">
            <v>121.85</v>
          </cell>
          <cell r="BO451">
            <v>125.14</v>
          </cell>
          <cell r="BP451">
            <v>128.43</v>
          </cell>
          <cell r="BQ451">
            <v>131.72</v>
          </cell>
          <cell r="BR451">
            <v>135.01</v>
          </cell>
          <cell r="BS451">
            <v>138.3</v>
          </cell>
          <cell r="BT451">
            <v>141.59</v>
          </cell>
          <cell r="BU451">
            <v>144.88</v>
          </cell>
          <cell r="BV451">
            <v>148.17</v>
          </cell>
          <cell r="BW451">
            <v>151.46</v>
          </cell>
          <cell r="BX451">
            <v>154.75</v>
          </cell>
          <cell r="BY451">
            <v>158.04</v>
          </cell>
          <cell r="BZ451">
            <v>161.33</v>
          </cell>
          <cell r="CA451">
            <v>164.62</v>
          </cell>
          <cell r="CB451">
            <v>167.91</v>
          </cell>
          <cell r="CC451">
            <v>151.46</v>
          </cell>
        </row>
        <row r="452">
          <cell r="AD452">
            <v>83</v>
          </cell>
          <cell r="AE452">
            <v>66.69</v>
          </cell>
          <cell r="AF452">
            <v>69.07</v>
          </cell>
          <cell r="AG452">
            <v>71.45</v>
          </cell>
          <cell r="AH452">
            <v>73.82</v>
          </cell>
          <cell r="AI452">
            <v>76.2</v>
          </cell>
          <cell r="AJ452">
            <v>78.58</v>
          </cell>
          <cell r="AK452">
            <v>80.96</v>
          </cell>
          <cell r="AL452">
            <v>83.34</v>
          </cell>
          <cell r="AM452">
            <v>85.72</v>
          </cell>
          <cell r="AN452">
            <v>88.1</v>
          </cell>
          <cell r="AO452">
            <v>90.48</v>
          </cell>
          <cell r="AP452">
            <v>92.85</v>
          </cell>
          <cell r="AQ452">
            <v>95.23</v>
          </cell>
          <cell r="AR452">
            <v>97.61</v>
          </cell>
          <cell r="AS452">
            <v>99.99</v>
          </cell>
          <cell r="AT452">
            <v>102.37</v>
          </cell>
          <cell r="AU452">
            <v>104.75</v>
          </cell>
          <cell r="AV452">
            <v>107.13</v>
          </cell>
          <cell r="AW452">
            <v>109.5</v>
          </cell>
          <cell r="AX452">
            <v>111.88</v>
          </cell>
          <cell r="AY452">
            <v>114.26</v>
          </cell>
          <cell r="AZ452">
            <v>116.64</v>
          </cell>
          <cell r="BA452">
            <v>119.02</v>
          </cell>
          <cell r="BB452">
            <v>121.4</v>
          </cell>
          <cell r="BC452">
            <v>109.5</v>
          </cell>
          <cell r="BD452">
            <v>83</v>
          </cell>
          <cell r="BE452">
            <v>93.36</v>
          </cell>
          <cell r="BF452">
            <v>96.69</v>
          </cell>
          <cell r="BG452">
            <v>100.02</v>
          </cell>
          <cell r="BH452">
            <v>103.35</v>
          </cell>
          <cell r="BI452">
            <v>106.68</v>
          </cell>
          <cell r="BJ452">
            <v>110.01</v>
          </cell>
          <cell r="BK452">
            <v>113.34</v>
          </cell>
          <cell r="BL452">
            <v>116.67</v>
          </cell>
          <cell r="BM452">
            <v>120</v>
          </cell>
          <cell r="BN452">
            <v>123.33</v>
          </cell>
          <cell r="BO452">
            <v>126.66</v>
          </cell>
          <cell r="BP452">
            <v>129.99</v>
          </cell>
          <cell r="BQ452">
            <v>133.32</v>
          </cell>
          <cell r="BR452">
            <v>136.65</v>
          </cell>
          <cell r="BS452">
            <v>139.98</v>
          </cell>
          <cell r="BT452">
            <v>143.31</v>
          </cell>
          <cell r="BU452">
            <v>146.64</v>
          </cell>
          <cell r="BV452">
            <v>149.97</v>
          </cell>
          <cell r="BW452">
            <v>153.3</v>
          </cell>
          <cell r="BX452">
            <v>156.63</v>
          </cell>
          <cell r="BY452">
            <v>159.96</v>
          </cell>
          <cell r="BZ452">
            <v>163.29</v>
          </cell>
          <cell r="CA452">
            <v>166.63</v>
          </cell>
          <cell r="CB452">
            <v>169.96</v>
          </cell>
          <cell r="CC452">
            <v>153.3</v>
          </cell>
        </row>
        <row r="453">
          <cell r="AD453">
            <v>84</v>
          </cell>
          <cell r="AE453">
            <v>67.49</v>
          </cell>
          <cell r="AF453">
            <v>69.9</v>
          </cell>
          <cell r="AG453">
            <v>72.3</v>
          </cell>
          <cell r="AH453">
            <v>74.71</v>
          </cell>
          <cell r="AI453">
            <v>77.12</v>
          </cell>
          <cell r="AJ453">
            <v>79.52</v>
          </cell>
          <cell r="AK453">
            <v>81.93</v>
          </cell>
          <cell r="AL453">
            <v>84.34</v>
          </cell>
          <cell r="AM453">
            <v>86.75</v>
          </cell>
          <cell r="AN453">
            <v>89.15</v>
          </cell>
          <cell r="AO453">
            <v>91.56</v>
          </cell>
          <cell r="AP453">
            <v>93.97</v>
          </cell>
          <cell r="AQ453">
            <v>96.38</v>
          </cell>
          <cell r="AR453">
            <v>98.78</v>
          </cell>
          <cell r="AS453">
            <v>101.19</v>
          </cell>
          <cell r="AT453">
            <v>103.6</v>
          </cell>
          <cell r="AU453">
            <v>106</v>
          </cell>
          <cell r="AV453">
            <v>108.41</v>
          </cell>
          <cell r="AW453">
            <v>110.82</v>
          </cell>
          <cell r="AX453">
            <v>113.23</v>
          </cell>
          <cell r="AY453">
            <v>115.63</v>
          </cell>
          <cell r="AZ453">
            <v>118.04</v>
          </cell>
          <cell r="BA453">
            <v>120.45</v>
          </cell>
          <cell r="BB453">
            <v>122.86</v>
          </cell>
          <cell r="BC453">
            <v>110.82</v>
          </cell>
          <cell r="BD453">
            <v>84</v>
          </cell>
          <cell r="BE453">
            <v>94.48</v>
          </cell>
          <cell r="BF453">
            <v>97.85</v>
          </cell>
          <cell r="BG453">
            <v>101.22</v>
          </cell>
          <cell r="BH453">
            <v>104.59</v>
          </cell>
          <cell r="BI453">
            <v>107.96</v>
          </cell>
          <cell r="BJ453">
            <v>111.33</v>
          </cell>
          <cell r="BK453">
            <v>114.7</v>
          </cell>
          <cell r="BL453">
            <v>118.07</v>
          </cell>
          <cell r="BM453">
            <v>121.45</v>
          </cell>
          <cell r="BN453">
            <v>124.82</v>
          </cell>
          <cell r="BO453">
            <v>128.19</v>
          </cell>
          <cell r="BP453">
            <v>131.56</v>
          </cell>
          <cell r="BQ453">
            <v>134.93</v>
          </cell>
          <cell r="BR453">
            <v>138.3</v>
          </cell>
          <cell r="BS453">
            <v>141.67</v>
          </cell>
          <cell r="BT453">
            <v>145.04</v>
          </cell>
          <cell r="BU453">
            <v>148.41</v>
          </cell>
          <cell r="BV453">
            <v>151.78</v>
          </cell>
          <cell r="BW453">
            <v>155.15</v>
          </cell>
          <cell r="BX453">
            <v>158.52</v>
          </cell>
          <cell r="BY453">
            <v>161.89</v>
          </cell>
          <cell r="BZ453">
            <v>165.26</v>
          </cell>
          <cell r="CA453">
            <v>168.63</v>
          </cell>
          <cell r="CB453">
            <v>172</v>
          </cell>
          <cell r="CC453">
            <v>155.15</v>
          </cell>
        </row>
        <row r="454">
          <cell r="AD454">
            <v>85</v>
          </cell>
          <cell r="AE454">
            <v>68.29</v>
          </cell>
          <cell r="AF454">
            <v>70.72</v>
          </cell>
          <cell r="AG454">
            <v>73.16</v>
          </cell>
          <cell r="AH454">
            <v>75.6</v>
          </cell>
          <cell r="AI454">
            <v>78.03</v>
          </cell>
          <cell r="AJ454">
            <v>80.47</v>
          </cell>
          <cell r="AK454">
            <v>82.9</v>
          </cell>
          <cell r="AL454">
            <v>85.34</v>
          </cell>
          <cell r="AM454">
            <v>87.78</v>
          </cell>
          <cell r="AN454">
            <v>90.21</v>
          </cell>
          <cell r="AO454">
            <v>92.65</v>
          </cell>
          <cell r="AP454">
            <v>95.08</v>
          </cell>
          <cell r="AQ454">
            <v>97.52</v>
          </cell>
          <cell r="AR454">
            <v>99.96</v>
          </cell>
          <cell r="AS454">
            <v>102.39</v>
          </cell>
          <cell r="AT454">
            <v>104.83</v>
          </cell>
          <cell r="AU454">
            <v>107.26</v>
          </cell>
          <cell r="AV454">
            <v>109.7</v>
          </cell>
          <cell r="AW454">
            <v>112.13</v>
          </cell>
          <cell r="AX454">
            <v>114.57</v>
          </cell>
          <cell r="AY454">
            <v>117.01</v>
          </cell>
          <cell r="AZ454">
            <v>119.44</v>
          </cell>
          <cell r="BA454">
            <v>121.88</v>
          </cell>
          <cell r="BB454">
            <v>124.31</v>
          </cell>
          <cell r="BC454">
            <v>112.13</v>
          </cell>
          <cell r="BD454">
            <v>85</v>
          </cell>
          <cell r="BE454">
            <v>95.6</v>
          </cell>
          <cell r="BF454">
            <v>99.01</v>
          </cell>
          <cell r="BG454">
            <v>102.42</v>
          </cell>
          <cell r="BH454">
            <v>105.83</v>
          </cell>
          <cell r="BI454">
            <v>109.24</v>
          </cell>
          <cell r="BJ454">
            <v>112.65</v>
          </cell>
          <cell r="BK454">
            <v>116.06</v>
          </cell>
          <cell r="BL454">
            <v>119.47</v>
          </cell>
          <cell r="BM454">
            <v>122.89</v>
          </cell>
          <cell r="BN454">
            <v>126.3</v>
          </cell>
          <cell r="BO454">
            <v>129.71</v>
          </cell>
          <cell r="BP454">
            <v>133.12</v>
          </cell>
          <cell r="BQ454">
            <v>136.53</v>
          </cell>
          <cell r="BR454">
            <v>139.94</v>
          </cell>
          <cell r="BS454">
            <v>143.35</v>
          </cell>
          <cell r="BT454">
            <v>146.76</v>
          </cell>
          <cell r="BU454">
            <v>150.17</v>
          </cell>
          <cell r="BV454">
            <v>153.58</v>
          </cell>
          <cell r="BW454">
            <v>156.99</v>
          </cell>
          <cell r="BX454">
            <v>160.4</v>
          </cell>
          <cell r="BY454">
            <v>163.81</v>
          </cell>
          <cell r="BZ454">
            <v>167.22</v>
          </cell>
          <cell r="CA454">
            <v>170.63</v>
          </cell>
          <cell r="CB454">
            <v>174.04</v>
          </cell>
          <cell r="CC454">
            <v>156.99</v>
          </cell>
        </row>
        <row r="455">
          <cell r="AD455">
            <v>86</v>
          </cell>
          <cell r="AE455">
            <v>69.09</v>
          </cell>
          <cell r="AF455">
            <v>71.55</v>
          </cell>
          <cell r="AG455">
            <v>74.02</v>
          </cell>
          <cell r="AH455">
            <v>76.48</v>
          </cell>
          <cell r="AI455">
            <v>78.95</v>
          </cell>
          <cell r="AJ455">
            <v>81.41</v>
          </cell>
          <cell r="AK455">
            <v>83.87</v>
          </cell>
          <cell r="AL455">
            <v>86.34</v>
          </cell>
          <cell r="AM455">
            <v>88.8</v>
          </cell>
          <cell r="AN455">
            <v>91.27</v>
          </cell>
          <cell r="AO455">
            <v>93.73</v>
          </cell>
          <cell r="AP455">
            <v>96.2</v>
          </cell>
          <cell r="AQ455">
            <v>98.66</v>
          </cell>
          <cell r="AR455">
            <v>101.13</v>
          </cell>
          <cell r="AS455">
            <v>103.59</v>
          </cell>
          <cell r="AT455">
            <v>106.06</v>
          </cell>
          <cell r="AU455">
            <v>108.52</v>
          </cell>
          <cell r="AV455">
            <v>110.99</v>
          </cell>
          <cell r="AW455">
            <v>113.45</v>
          </cell>
          <cell r="AX455">
            <v>115.91</v>
          </cell>
          <cell r="AY455">
            <v>118.38</v>
          </cell>
          <cell r="AZ455">
            <v>120.84</v>
          </cell>
          <cell r="BA455">
            <v>123.31</v>
          </cell>
          <cell r="BB455">
            <v>125.77</v>
          </cell>
          <cell r="BC455">
            <v>113.45</v>
          </cell>
          <cell r="BD455">
            <v>86</v>
          </cell>
          <cell r="BE455">
            <v>96.72</v>
          </cell>
          <cell r="BF455">
            <v>100.17</v>
          </cell>
          <cell r="BG455">
            <v>103.62</v>
          </cell>
          <cell r="BH455">
            <v>107.07</v>
          </cell>
          <cell r="BI455">
            <v>110.52</v>
          </cell>
          <cell r="BJ455">
            <v>113.97</v>
          </cell>
          <cell r="BK455">
            <v>117.42</v>
          </cell>
          <cell r="BL455">
            <v>120.88</v>
          </cell>
          <cell r="BM455">
            <v>124.33</v>
          </cell>
          <cell r="BN455">
            <v>127.78</v>
          </cell>
          <cell r="BO455">
            <v>131.23</v>
          </cell>
          <cell r="BP455">
            <v>134.68</v>
          </cell>
          <cell r="BQ455">
            <v>138.13</v>
          </cell>
          <cell r="BR455">
            <v>141.58</v>
          </cell>
          <cell r="BS455">
            <v>145.03</v>
          </cell>
          <cell r="BT455">
            <v>148.48</v>
          </cell>
          <cell r="BU455">
            <v>151.93</v>
          </cell>
          <cell r="BV455">
            <v>155.38</v>
          </cell>
          <cell r="BW455">
            <v>158.83</v>
          </cell>
          <cell r="BX455">
            <v>162.28</v>
          </cell>
          <cell r="BY455">
            <v>165.73</v>
          </cell>
          <cell r="BZ455">
            <v>169.18</v>
          </cell>
          <cell r="CA455">
            <v>172.63</v>
          </cell>
          <cell r="CB455">
            <v>176.08</v>
          </cell>
          <cell r="CC455">
            <v>158.83</v>
          </cell>
        </row>
        <row r="456">
          <cell r="AD456">
            <v>87</v>
          </cell>
          <cell r="AE456">
            <v>69.89</v>
          </cell>
          <cell r="AF456">
            <v>72.38</v>
          </cell>
          <cell r="AG456">
            <v>74.87</v>
          </cell>
          <cell r="AH456">
            <v>77.37</v>
          </cell>
          <cell r="AI456">
            <v>79.86</v>
          </cell>
          <cell r="AJ456">
            <v>82.35</v>
          </cell>
          <cell r="AK456">
            <v>84.85</v>
          </cell>
          <cell r="AL456">
            <v>87.34</v>
          </cell>
          <cell r="AM456">
            <v>89.83</v>
          </cell>
          <cell r="AN456">
            <v>92.33</v>
          </cell>
          <cell r="AO456">
            <v>94.82</v>
          </cell>
          <cell r="AP456">
            <v>97.31</v>
          </cell>
          <cell r="AQ456">
            <v>99.81</v>
          </cell>
          <cell r="AR456">
            <v>102.3</v>
          </cell>
          <cell r="AS456">
            <v>104.79</v>
          </cell>
          <cell r="AT456">
            <v>107.29</v>
          </cell>
          <cell r="AU456">
            <v>109.78</v>
          </cell>
          <cell r="AV456">
            <v>112.27</v>
          </cell>
          <cell r="AW456">
            <v>114.77</v>
          </cell>
          <cell r="AX456">
            <v>117.26</v>
          </cell>
          <cell r="AY456">
            <v>119.75</v>
          </cell>
          <cell r="AZ456">
            <v>122.25</v>
          </cell>
          <cell r="BA456">
            <v>124.74</v>
          </cell>
          <cell r="BB456">
            <v>127.23</v>
          </cell>
          <cell r="BC456">
            <v>114.76</v>
          </cell>
          <cell r="BD456">
            <v>87</v>
          </cell>
          <cell r="BE456">
            <v>97.84</v>
          </cell>
          <cell r="BF456">
            <v>101.33</v>
          </cell>
          <cell r="BG456">
            <v>104.82</v>
          </cell>
          <cell r="BH456">
            <v>108.31</v>
          </cell>
          <cell r="BI456">
            <v>111.8</v>
          </cell>
          <cell r="BJ456">
            <v>115.29</v>
          </cell>
          <cell r="BK456">
            <v>118.79</v>
          </cell>
          <cell r="BL456">
            <v>122.28</v>
          </cell>
          <cell r="BM456">
            <v>125.77</v>
          </cell>
          <cell r="BN456">
            <v>129.26</v>
          </cell>
          <cell r="BO456">
            <v>132.75</v>
          </cell>
          <cell r="BP456">
            <v>136.24</v>
          </cell>
          <cell r="BQ456">
            <v>139.73</v>
          </cell>
          <cell r="BR456">
            <v>143.22</v>
          </cell>
          <cell r="BS456">
            <v>146.71</v>
          </cell>
          <cell r="BT456">
            <v>150.2</v>
          </cell>
          <cell r="BU456">
            <v>153.69</v>
          </cell>
          <cell r="BV456">
            <v>157.18</v>
          </cell>
          <cell r="BW456">
            <v>160.67</v>
          </cell>
          <cell r="BX456">
            <v>164.16</v>
          </cell>
          <cell r="BY456">
            <v>167.65</v>
          </cell>
          <cell r="BZ456">
            <v>171.14</v>
          </cell>
          <cell r="CA456">
            <v>174.63</v>
          </cell>
          <cell r="CB456">
            <v>178.12</v>
          </cell>
          <cell r="CC456">
            <v>160.67</v>
          </cell>
        </row>
        <row r="457">
          <cell r="AD457">
            <v>88</v>
          </cell>
          <cell r="AE457">
            <v>70.69</v>
          </cell>
          <cell r="AF457">
            <v>73.21</v>
          </cell>
          <cell r="AG457">
            <v>75.73</v>
          </cell>
          <cell r="AH457">
            <v>78.25</v>
          </cell>
          <cell r="AI457">
            <v>80.77</v>
          </cell>
          <cell r="AJ457">
            <v>83.3</v>
          </cell>
          <cell r="AK457">
            <v>85.82</v>
          </cell>
          <cell r="AL457">
            <v>88.34</v>
          </cell>
          <cell r="AM457">
            <v>90.86</v>
          </cell>
          <cell r="AN457">
            <v>93.38</v>
          </cell>
          <cell r="AO457">
            <v>95.91</v>
          </cell>
          <cell r="AP457">
            <v>98.43</v>
          </cell>
          <cell r="AQ457">
            <v>100.95</v>
          </cell>
          <cell r="AR457">
            <v>103.47</v>
          </cell>
          <cell r="AS457">
            <v>105.99</v>
          </cell>
          <cell r="AT457">
            <v>108.52</v>
          </cell>
          <cell r="AU457">
            <v>111.04</v>
          </cell>
          <cell r="AV457">
            <v>113.56</v>
          </cell>
          <cell r="AW457">
            <v>116.08</v>
          </cell>
          <cell r="AX457">
            <v>118.6</v>
          </cell>
          <cell r="AY457">
            <v>121.12</v>
          </cell>
          <cell r="AZ457">
            <v>123.65</v>
          </cell>
          <cell r="BA457">
            <v>126.17</v>
          </cell>
          <cell r="BB457">
            <v>128.69</v>
          </cell>
          <cell r="BC457">
            <v>116.08</v>
          </cell>
          <cell r="BD457">
            <v>88</v>
          </cell>
          <cell r="BE457">
            <v>98.96</v>
          </cell>
          <cell r="BF457">
            <v>102.49</v>
          </cell>
          <cell r="BG457">
            <v>106.02</v>
          </cell>
          <cell r="BH457">
            <v>109.55</v>
          </cell>
          <cell r="BI457">
            <v>113.08</v>
          </cell>
          <cell r="BJ457">
            <v>116.61</v>
          </cell>
          <cell r="BK457">
            <v>120.15</v>
          </cell>
          <cell r="BL457">
            <v>123.68</v>
          </cell>
          <cell r="BM457">
            <v>127.21</v>
          </cell>
          <cell r="BN457">
            <v>130.74</v>
          </cell>
          <cell r="BO457">
            <v>134.27</v>
          </cell>
          <cell r="BP457">
            <v>137.8</v>
          </cell>
          <cell r="BQ457">
            <v>141.33</v>
          </cell>
          <cell r="BR457">
            <v>144.86</v>
          </cell>
          <cell r="BS457">
            <v>148.39</v>
          </cell>
          <cell r="BT457">
            <v>151.92</v>
          </cell>
          <cell r="BU457">
            <v>155.45</v>
          </cell>
          <cell r="BV457">
            <v>158.98</v>
          </cell>
          <cell r="BW457">
            <v>162.51</v>
          </cell>
          <cell r="BX457">
            <v>166.04</v>
          </cell>
          <cell r="BY457">
            <v>169.57</v>
          </cell>
          <cell r="BZ457">
            <v>173.11</v>
          </cell>
          <cell r="CA457">
            <v>176.64</v>
          </cell>
          <cell r="CB457">
            <v>180.17</v>
          </cell>
          <cell r="CC457">
            <v>162.51</v>
          </cell>
        </row>
        <row r="458">
          <cell r="AD458">
            <v>89</v>
          </cell>
          <cell r="AE458">
            <v>71.49</v>
          </cell>
          <cell r="AF458">
            <v>74.04</v>
          </cell>
          <cell r="AG458">
            <v>76.59</v>
          </cell>
          <cell r="AH458">
            <v>79.14</v>
          </cell>
          <cell r="AI458">
            <v>81.69</v>
          </cell>
          <cell r="AJ458">
            <v>84.24</v>
          </cell>
          <cell r="AK458">
            <v>86.79</v>
          </cell>
          <cell r="AL458">
            <v>89.34</v>
          </cell>
          <cell r="AM458">
            <v>91.89</v>
          </cell>
          <cell r="AN458">
            <v>94.44</v>
          </cell>
          <cell r="AO458">
            <v>96.99</v>
          </cell>
          <cell r="AP458">
            <v>99.54</v>
          </cell>
          <cell r="AQ458">
            <v>102.09</v>
          </cell>
          <cell r="AR458">
            <v>104.64</v>
          </cell>
          <cell r="AS458">
            <v>107.19</v>
          </cell>
          <cell r="AT458">
            <v>109.74</v>
          </cell>
          <cell r="AU458">
            <v>112.3</v>
          </cell>
          <cell r="AV458">
            <v>114.85</v>
          </cell>
          <cell r="AW458">
            <v>117.4</v>
          </cell>
          <cell r="AX458">
            <v>119.95</v>
          </cell>
          <cell r="AY458">
            <v>122.5</v>
          </cell>
          <cell r="AZ458">
            <v>125.05</v>
          </cell>
          <cell r="BA458">
            <v>127.6</v>
          </cell>
          <cell r="BB458">
            <v>130.15</v>
          </cell>
          <cell r="BC458">
            <v>117.4</v>
          </cell>
          <cell r="BD458">
            <v>89</v>
          </cell>
          <cell r="BE458">
            <v>100.08</v>
          </cell>
          <cell r="BF458">
            <v>103.65</v>
          </cell>
          <cell r="BG458">
            <v>107.22</v>
          </cell>
          <cell r="BH458">
            <v>110.79</v>
          </cell>
          <cell r="BI458">
            <v>114.36</v>
          </cell>
          <cell r="BJ458">
            <v>117.93</v>
          </cell>
          <cell r="BK458">
            <v>121.51</v>
          </cell>
          <cell r="BL458">
            <v>125.08</v>
          </cell>
          <cell r="BM458">
            <v>128.65</v>
          </cell>
          <cell r="BN458">
            <v>132.22</v>
          </cell>
          <cell r="BO458">
            <v>135.79</v>
          </cell>
          <cell r="BP458">
            <v>139.36</v>
          </cell>
          <cell r="BQ458">
            <v>142.93</v>
          </cell>
          <cell r="BR458">
            <v>146.5</v>
          </cell>
          <cell r="BS458">
            <v>150.07</v>
          </cell>
          <cell r="BT458">
            <v>153.64</v>
          </cell>
          <cell r="BU458">
            <v>157.21</v>
          </cell>
          <cell r="BV458">
            <v>160.78</v>
          </cell>
          <cell r="BW458">
            <v>164.35</v>
          </cell>
          <cell r="BX458">
            <v>167.93</v>
          </cell>
          <cell r="BY458">
            <v>171.5</v>
          </cell>
          <cell r="BZ458">
            <v>175.07</v>
          </cell>
          <cell r="CA458">
            <v>178.64</v>
          </cell>
          <cell r="CB458">
            <v>182.21</v>
          </cell>
          <cell r="CC458">
            <v>164.35</v>
          </cell>
        </row>
        <row r="459">
          <cell r="AD459">
            <v>90</v>
          </cell>
          <cell r="AE459">
            <v>72.29</v>
          </cell>
          <cell r="AF459">
            <v>74.87</v>
          </cell>
          <cell r="AG459">
            <v>77.44</v>
          </cell>
          <cell r="AH459">
            <v>80.02</v>
          </cell>
          <cell r="AI459">
            <v>82.6</v>
          </cell>
          <cell r="AJ459">
            <v>85.18</v>
          </cell>
          <cell r="AK459">
            <v>87.76</v>
          </cell>
          <cell r="AL459">
            <v>90.34</v>
          </cell>
          <cell r="AM459">
            <v>92.92</v>
          </cell>
          <cell r="AN459">
            <v>95.5</v>
          </cell>
          <cell r="AO459">
            <v>98.08</v>
          </cell>
          <cell r="AP459">
            <v>100.66</v>
          </cell>
          <cell r="AQ459">
            <v>103.24</v>
          </cell>
          <cell r="AR459">
            <v>105.82</v>
          </cell>
          <cell r="AS459">
            <v>108.4</v>
          </cell>
          <cell r="AT459">
            <v>110.97</v>
          </cell>
          <cell r="AU459">
            <v>113.55</v>
          </cell>
          <cell r="AV459">
            <v>116.13</v>
          </cell>
          <cell r="AW459">
            <v>118.71</v>
          </cell>
          <cell r="AX459">
            <v>121.29</v>
          </cell>
          <cell r="AY459">
            <v>123.87</v>
          </cell>
          <cell r="AZ459">
            <v>126.45</v>
          </cell>
          <cell r="BA459">
            <v>129.03</v>
          </cell>
          <cell r="BB459">
            <v>131.61</v>
          </cell>
          <cell r="BC459">
            <v>118.71</v>
          </cell>
          <cell r="BD459">
            <v>90</v>
          </cell>
          <cell r="BE459">
            <v>101.2</v>
          </cell>
          <cell r="BF459">
            <v>104.81</v>
          </cell>
          <cell r="BG459">
            <v>108.42</v>
          </cell>
          <cell r="BH459">
            <v>112.03</v>
          </cell>
          <cell r="BI459">
            <v>115.64</v>
          </cell>
          <cell r="BJ459">
            <v>119.25</v>
          </cell>
          <cell r="BK459">
            <v>122.87</v>
          </cell>
          <cell r="BL459">
            <v>126.48</v>
          </cell>
          <cell r="BM459">
            <v>130.09</v>
          </cell>
          <cell r="BN459">
            <v>133.7</v>
          </cell>
          <cell r="BO459">
            <v>137.31</v>
          </cell>
          <cell r="BP459">
            <v>140.92</v>
          </cell>
          <cell r="BQ459">
            <v>144.53</v>
          </cell>
          <cell r="BR459">
            <v>148.14</v>
          </cell>
          <cell r="BS459">
            <v>151.75</v>
          </cell>
          <cell r="BT459">
            <v>155.36</v>
          </cell>
          <cell r="BU459">
            <v>158.97</v>
          </cell>
          <cell r="BV459">
            <v>162.59</v>
          </cell>
          <cell r="BW459">
            <v>166.2</v>
          </cell>
          <cell r="BX459">
            <v>169.81</v>
          </cell>
          <cell r="BY459">
            <v>173.42</v>
          </cell>
          <cell r="BZ459">
            <v>177.03</v>
          </cell>
          <cell r="CA459">
            <v>180.64</v>
          </cell>
          <cell r="CB459">
            <v>184.25</v>
          </cell>
          <cell r="CC459">
            <v>166.2</v>
          </cell>
        </row>
        <row r="460">
          <cell r="AD460">
            <v>91</v>
          </cell>
          <cell r="AE460">
            <v>73.09</v>
          </cell>
          <cell r="AF460">
            <v>75.69</v>
          </cell>
          <cell r="AG460">
            <v>78.3</v>
          </cell>
          <cell r="AH460">
            <v>80.91</v>
          </cell>
          <cell r="AI460">
            <v>83.52</v>
          </cell>
          <cell r="AJ460">
            <v>86.12</v>
          </cell>
          <cell r="AK460">
            <v>88.73</v>
          </cell>
          <cell r="AL460">
            <v>91.34</v>
          </cell>
          <cell r="AM460">
            <v>93.95</v>
          </cell>
          <cell r="AN460">
            <v>96.56</v>
          </cell>
          <cell r="AO460">
            <v>99.16</v>
          </cell>
          <cell r="AP460">
            <v>101.77</v>
          </cell>
          <cell r="AQ460">
            <v>104.38</v>
          </cell>
          <cell r="AR460">
            <v>106.99</v>
          </cell>
          <cell r="AS460">
            <v>109.6</v>
          </cell>
          <cell r="AT460">
            <v>112.2</v>
          </cell>
          <cell r="AU460">
            <v>114.81</v>
          </cell>
          <cell r="AV460">
            <v>117.42</v>
          </cell>
          <cell r="AW460">
            <v>120.03</v>
          </cell>
          <cell r="AX460">
            <v>122.64</v>
          </cell>
          <cell r="AY460">
            <v>125.24</v>
          </cell>
          <cell r="AZ460">
            <v>127.85</v>
          </cell>
          <cell r="BA460">
            <v>130.46</v>
          </cell>
          <cell r="BB460">
            <v>133.07</v>
          </cell>
          <cell r="BC460">
            <v>120.03</v>
          </cell>
          <cell r="BD460">
            <v>91</v>
          </cell>
          <cell r="BE460">
            <v>102.32</v>
          </cell>
          <cell r="BF460">
            <v>105.97</v>
          </cell>
          <cell r="BG460">
            <v>109.62</v>
          </cell>
          <cell r="BH460">
            <v>113.27</v>
          </cell>
          <cell r="BI460">
            <v>116.92</v>
          </cell>
          <cell r="BJ460">
            <v>120.57</v>
          </cell>
          <cell r="BK460">
            <v>124.23</v>
          </cell>
          <cell r="BL460">
            <v>127.88</v>
          </cell>
          <cell r="BM460">
            <v>131.53</v>
          </cell>
          <cell r="BN460">
            <v>135.18</v>
          </cell>
          <cell r="BO460">
            <v>138.83</v>
          </cell>
          <cell r="BP460">
            <v>142.48</v>
          </cell>
          <cell r="BQ460">
            <v>146.13</v>
          </cell>
          <cell r="BR460">
            <v>149.78</v>
          </cell>
          <cell r="BS460">
            <v>153.43</v>
          </cell>
          <cell r="BT460">
            <v>157.09</v>
          </cell>
          <cell r="BU460">
            <v>160.74</v>
          </cell>
          <cell r="BV460">
            <v>164.39</v>
          </cell>
          <cell r="BW460">
            <v>168.04</v>
          </cell>
          <cell r="BX460">
            <v>171.69</v>
          </cell>
          <cell r="BY460">
            <v>175.34</v>
          </cell>
          <cell r="BZ460">
            <v>178.99</v>
          </cell>
          <cell r="CA460">
            <v>182.64</v>
          </cell>
          <cell r="CB460">
            <v>186.29</v>
          </cell>
          <cell r="CC460">
            <v>168.04</v>
          </cell>
        </row>
        <row r="461">
          <cell r="AD461">
            <v>92</v>
          </cell>
          <cell r="AE461">
            <v>73.89</v>
          </cell>
          <cell r="AF461">
            <v>76.52</v>
          </cell>
          <cell r="AG461">
            <v>79.16</v>
          </cell>
          <cell r="AH461">
            <v>81.79</v>
          </cell>
          <cell r="AI461">
            <v>84.43</v>
          </cell>
          <cell r="AJ461">
            <v>87.07</v>
          </cell>
          <cell r="AK461">
            <v>89.7</v>
          </cell>
          <cell r="AL461">
            <v>92.34</v>
          </cell>
          <cell r="AM461">
            <v>94.98</v>
          </cell>
          <cell r="AN461">
            <v>97.61</v>
          </cell>
          <cell r="AO461">
            <v>100.25</v>
          </cell>
          <cell r="AP461">
            <v>102.89</v>
          </cell>
          <cell r="AQ461">
            <v>105.52</v>
          </cell>
          <cell r="AR461">
            <v>108.16</v>
          </cell>
          <cell r="AS461">
            <v>110.8</v>
          </cell>
          <cell r="AT461">
            <v>113.43</v>
          </cell>
          <cell r="AU461">
            <v>116.07</v>
          </cell>
          <cell r="AV461">
            <v>118.71</v>
          </cell>
          <cell r="AW461">
            <v>121.34</v>
          </cell>
          <cell r="AX461">
            <v>123.98</v>
          </cell>
          <cell r="AY461">
            <v>126.62</v>
          </cell>
          <cell r="AZ461">
            <v>129.25</v>
          </cell>
          <cell r="BA461">
            <v>131.89</v>
          </cell>
          <cell r="BB461">
            <v>134.53</v>
          </cell>
          <cell r="BC461">
            <v>121.34</v>
          </cell>
          <cell r="BD461">
            <v>92</v>
          </cell>
          <cell r="BE461">
            <v>103.44</v>
          </cell>
          <cell r="BF461">
            <v>107.13</v>
          </cell>
          <cell r="BG461">
            <v>110.82</v>
          </cell>
          <cell r="BH461">
            <v>114.51</v>
          </cell>
          <cell r="BI461">
            <v>118.2</v>
          </cell>
          <cell r="BJ461">
            <v>121.89</v>
          </cell>
          <cell r="BK461">
            <v>125.59</v>
          </cell>
          <cell r="BL461">
            <v>129.28</v>
          </cell>
          <cell r="BM461">
            <v>132.97</v>
          </cell>
          <cell r="BN461">
            <v>136.66</v>
          </cell>
          <cell r="BO461">
            <v>140.35</v>
          </cell>
          <cell r="BP461">
            <v>144.04</v>
          </cell>
          <cell r="BQ461">
            <v>147.73</v>
          </cell>
          <cell r="BR461">
            <v>151.42</v>
          </cell>
          <cell r="BS461">
            <v>155.12</v>
          </cell>
          <cell r="BT461">
            <v>158.81</v>
          </cell>
          <cell r="BU461">
            <v>162.5</v>
          </cell>
          <cell r="BV461">
            <v>166.19</v>
          </cell>
          <cell r="BW461">
            <v>169.88</v>
          </cell>
          <cell r="BX461">
            <v>173.57</v>
          </cell>
          <cell r="BY461">
            <v>177.26</v>
          </cell>
          <cell r="BZ461">
            <v>180.95</v>
          </cell>
          <cell r="CA461">
            <v>184.64</v>
          </cell>
          <cell r="CB461">
            <v>188.34</v>
          </cell>
          <cell r="CC461">
            <v>169.88</v>
          </cell>
        </row>
        <row r="462">
          <cell r="AD462">
            <v>93</v>
          </cell>
          <cell r="AE462">
            <v>74.68</v>
          </cell>
          <cell r="AF462">
            <v>77.35</v>
          </cell>
          <cell r="AG462">
            <v>80.02</v>
          </cell>
          <cell r="AH462">
            <v>82.68</v>
          </cell>
          <cell r="AI462">
            <v>85.35</v>
          </cell>
          <cell r="AJ462">
            <v>88.01</v>
          </cell>
          <cell r="AK462">
            <v>90.68</v>
          </cell>
          <cell r="AL462">
            <v>93.34</v>
          </cell>
          <cell r="AM462">
            <v>96.01</v>
          </cell>
          <cell r="AN462">
            <v>98.67</v>
          </cell>
          <cell r="AO462">
            <v>101.34</v>
          </cell>
          <cell r="AP462">
            <v>104</v>
          </cell>
          <cell r="AQ462">
            <v>106.67</v>
          </cell>
          <cell r="AR462">
            <v>109.33</v>
          </cell>
          <cell r="AS462">
            <v>112</v>
          </cell>
          <cell r="AT462">
            <v>114.66</v>
          </cell>
          <cell r="AU462">
            <v>117.33</v>
          </cell>
          <cell r="AV462">
            <v>119.99</v>
          </cell>
          <cell r="AW462">
            <v>122.66</v>
          </cell>
          <cell r="AX462">
            <v>125.32</v>
          </cell>
          <cell r="AY462">
            <v>127.99</v>
          </cell>
          <cell r="AZ462">
            <v>130.65</v>
          </cell>
          <cell r="BA462">
            <v>133.32</v>
          </cell>
          <cell r="BB462">
            <v>135.98</v>
          </cell>
          <cell r="BC462">
            <v>122.66</v>
          </cell>
          <cell r="BD462">
            <v>93</v>
          </cell>
          <cell r="BE462">
            <v>104.56</v>
          </cell>
          <cell r="BF462">
            <v>108.29</v>
          </cell>
          <cell r="BG462">
            <v>112.02</v>
          </cell>
          <cell r="BH462">
            <v>115.75</v>
          </cell>
          <cell r="BI462">
            <v>119.48</v>
          </cell>
          <cell r="BJ462">
            <v>123.22</v>
          </cell>
          <cell r="BK462">
            <v>126.95</v>
          </cell>
          <cell r="BL462">
            <v>130.68</v>
          </cell>
          <cell r="BM462">
            <v>134.41</v>
          </cell>
          <cell r="BN462">
            <v>138.14</v>
          </cell>
          <cell r="BO462">
            <v>141.87</v>
          </cell>
          <cell r="BP462">
            <v>145.6</v>
          </cell>
          <cell r="BQ462">
            <v>149.33</v>
          </cell>
          <cell r="BR462">
            <v>153.07</v>
          </cell>
          <cell r="BS462">
            <v>156.8</v>
          </cell>
          <cell r="BT462">
            <v>160.53</v>
          </cell>
          <cell r="BU462">
            <v>164.26</v>
          </cell>
          <cell r="BV462">
            <v>167.99</v>
          </cell>
          <cell r="BW462">
            <v>171.72</v>
          </cell>
          <cell r="BX462">
            <v>175.45</v>
          </cell>
          <cell r="BY462">
            <v>179.18</v>
          </cell>
          <cell r="BZ462">
            <v>182.92</v>
          </cell>
          <cell r="CA462">
            <v>186.65</v>
          </cell>
          <cell r="CB462">
            <v>190.38</v>
          </cell>
          <cell r="CC462">
            <v>171.72</v>
          </cell>
        </row>
        <row r="463">
          <cell r="AD463">
            <v>94</v>
          </cell>
          <cell r="AE463">
            <v>75.48</v>
          </cell>
          <cell r="AF463">
            <v>78.18</v>
          </cell>
          <cell r="AG463">
            <v>80.87</v>
          </cell>
          <cell r="AH463">
            <v>83.57</v>
          </cell>
          <cell r="AI463">
            <v>86.26</v>
          </cell>
          <cell r="AJ463">
            <v>88.95</v>
          </cell>
          <cell r="AK463">
            <v>91.65</v>
          </cell>
          <cell r="AL463">
            <v>94.34</v>
          </cell>
          <cell r="AM463">
            <v>97.04</v>
          </cell>
          <cell r="AN463">
            <v>99.73</v>
          </cell>
          <cell r="AO463">
            <v>102.42</v>
          </cell>
          <cell r="AP463">
            <v>105.12</v>
          </cell>
          <cell r="AQ463">
            <v>107.81</v>
          </cell>
          <cell r="AR463">
            <v>110.5</v>
          </cell>
          <cell r="AS463">
            <v>113.2</v>
          </cell>
          <cell r="AT463">
            <v>115.89</v>
          </cell>
          <cell r="AU463">
            <v>118.59</v>
          </cell>
          <cell r="AV463">
            <v>121.28</v>
          </cell>
          <cell r="AW463">
            <v>123.97</v>
          </cell>
          <cell r="AX463">
            <v>126.67</v>
          </cell>
          <cell r="AY463">
            <v>129.36</v>
          </cell>
          <cell r="AZ463">
            <v>132.06</v>
          </cell>
          <cell r="BA463">
            <v>134.75</v>
          </cell>
          <cell r="BB463">
            <v>137.44</v>
          </cell>
          <cell r="BC463">
            <v>123.97</v>
          </cell>
          <cell r="BD463">
            <v>94</v>
          </cell>
          <cell r="BE463">
            <v>105.68</v>
          </cell>
          <cell r="BF463">
            <v>109.45</v>
          </cell>
          <cell r="BG463">
            <v>113.22</v>
          </cell>
          <cell r="BH463">
            <v>116.99</v>
          </cell>
          <cell r="BI463">
            <v>120.76</v>
          </cell>
          <cell r="BJ463">
            <v>124.54</v>
          </cell>
          <cell r="BK463">
            <v>128.31</v>
          </cell>
          <cell r="BL463">
            <v>132.08</v>
          </cell>
          <cell r="BM463">
            <v>135.85</v>
          </cell>
          <cell r="BN463">
            <v>139.62</v>
          </cell>
          <cell r="BO463">
            <v>143.39</v>
          </cell>
          <cell r="BP463">
            <v>147.16</v>
          </cell>
          <cell r="BQ463">
            <v>150.94</v>
          </cell>
          <cell r="BR463">
            <v>154.71</v>
          </cell>
          <cell r="BS463">
            <v>158.48</v>
          </cell>
          <cell r="BT463">
            <v>162.25</v>
          </cell>
          <cell r="BU463">
            <v>166.02</v>
          </cell>
          <cell r="BV463">
            <v>169.79</v>
          </cell>
          <cell r="BW463">
            <v>173.56</v>
          </cell>
          <cell r="BX463">
            <v>177.33</v>
          </cell>
          <cell r="BY463">
            <v>181.11</v>
          </cell>
          <cell r="BZ463">
            <v>184.88</v>
          </cell>
          <cell r="CA463">
            <v>188.65</v>
          </cell>
          <cell r="CB463">
            <v>192.42</v>
          </cell>
          <cell r="CC463">
            <v>173.56</v>
          </cell>
        </row>
        <row r="464">
          <cell r="AD464">
            <v>95</v>
          </cell>
          <cell r="AE464">
            <v>76.28</v>
          </cell>
          <cell r="AF464">
            <v>79.01</v>
          </cell>
          <cell r="AG464">
            <v>81.73</v>
          </cell>
          <cell r="AH464">
            <v>84.45</v>
          </cell>
          <cell r="AI464">
            <v>87.17</v>
          </cell>
          <cell r="AJ464">
            <v>89.9</v>
          </cell>
          <cell r="AK464">
            <v>92.62</v>
          </cell>
          <cell r="AL464">
            <v>95.34</v>
          </cell>
          <cell r="AM464">
            <v>98.06</v>
          </cell>
          <cell r="AN464">
            <v>100.79</v>
          </cell>
          <cell r="AO464">
            <v>103.51</v>
          </cell>
          <cell r="AP464">
            <v>106.23</v>
          </cell>
          <cell r="AQ464">
            <v>108.95</v>
          </cell>
          <cell r="AR464">
            <v>111.68</v>
          </cell>
          <cell r="AS464">
            <v>114.4</v>
          </cell>
          <cell r="AT464">
            <v>117.12</v>
          </cell>
          <cell r="AU464">
            <v>119.84</v>
          </cell>
          <cell r="AV464">
            <v>122.57</v>
          </cell>
          <cell r="AW464">
            <v>125.29</v>
          </cell>
          <cell r="AX464">
            <v>128.01</v>
          </cell>
          <cell r="AY464">
            <v>130.73</v>
          </cell>
          <cell r="AZ464">
            <v>133.46</v>
          </cell>
          <cell r="BA464">
            <v>136.18</v>
          </cell>
          <cell r="BB464">
            <v>138.9</v>
          </cell>
          <cell r="BC464">
            <v>125.29</v>
          </cell>
          <cell r="BD464">
            <v>95</v>
          </cell>
          <cell r="BE464">
            <v>106.8</v>
          </cell>
          <cell r="BF464">
            <v>110.61</v>
          </cell>
          <cell r="BG464">
            <v>114.42</v>
          </cell>
          <cell r="BH464">
            <v>118.23</v>
          </cell>
          <cell r="BI464">
            <v>122.04</v>
          </cell>
          <cell r="BJ464">
            <v>125.86</v>
          </cell>
          <cell r="BK464">
            <v>129.67</v>
          </cell>
          <cell r="BL464">
            <v>133.48</v>
          </cell>
          <cell r="BM464">
            <v>137.29</v>
          </cell>
          <cell r="BN464">
            <v>141.1</v>
          </cell>
          <cell r="BO464">
            <v>144.91</v>
          </cell>
          <cell r="BP464">
            <v>148.72</v>
          </cell>
          <cell r="BQ464">
            <v>152.54</v>
          </cell>
          <cell r="BR464">
            <v>156.35</v>
          </cell>
          <cell r="BS464">
            <v>160.16</v>
          </cell>
          <cell r="BT464">
            <v>163.97</v>
          </cell>
          <cell r="BU464">
            <v>167.78</v>
          </cell>
          <cell r="BV464">
            <v>171.59</v>
          </cell>
          <cell r="BW464">
            <v>175.4</v>
          </cell>
          <cell r="BX464">
            <v>179.22</v>
          </cell>
          <cell r="BY464">
            <v>183.03</v>
          </cell>
          <cell r="BZ464">
            <v>186.84</v>
          </cell>
          <cell r="CA464">
            <v>190.65</v>
          </cell>
          <cell r="CB464">
            <v>194.46</v>
          </cell>
          <cell r="CC464">
            <v>175.4</v>
          </cell>
        </row>
        <row r="465">
          <cell r="AD465">
            <v>96</v>
          </cell>
          <cell r="AE465">
            <v>77.08</v>
          </cell>
          <cell r="AF465">
            <v>79.83</v>
          </cell>
          <cell r="AG465">
            <v>82.59</v>
          </cell>
          <cell r="AH465">
            <v>85.34</v>
          </cell>
          <cell r="AI465">
            <v>88.09</v>
          </cell>
          <cell r="AJ465">
            <v>90.84</v>
          </cell>
          <cell r="AK465">
            <v>93.59</v>
          </cell>
          <cell r="AL465">
            <v>96.34</v>
          </cell>
          <cell r="AM465">
            <v>99.09</v>
          </cell>
          <cell r="AN465">
            <v>101.84</v>
          </cell>
          <cell r="AO465">
            <v>104.6</v>
          </cell>
          <cell r="AP465">
            <v>107.35</v>
          </cell>
          <cell r="AQ465">
            <v>110.1</v>
          </cell>
          <cell r="AR465">
            <v>112.85</v>
          </cell>
          <cell r="AS465">
            <v>115.6</v>
          </cell>
          <cell r="AT465">
            <v>118.35</v>
          </cell>
          <cell r="AU465">
            <v>121.1</v>
          </cell>
          <cell r="AV465">
            <v>123.85</v>
          </cell>
          <cell r="AW465">
            <v>126.6</v>
          </cell>
          <cell r="AX465">
            <v>129.36</v>
          </cell>
          <cell r="AY465">
            <v>132.11</v>
          </cell>
          <cell r="AZ465">
            <v>134.86</v>
          </cell>
          <cell r="BA465">
            <v>137.61</v>
          </cell>
          <cell r="BB465">
            <v>140.36</v>
          </cell>
          <cell r="BC465">
            <v>126.6</v>
          </cell>
          <cell r="BD465">
            <v>96</v>
          </cell>
          <cell r="BE465">
            <v>107.92</v>
          </cell>
          <cell r="BF465">
            <v>111.77</v>
          </cell>
          <cell r="BG465">
            <v>115.62</v>
          </cell>
          <cell r="BH465">
            <v>119.47</v>
          </cell>
          <cell r="BI465">
            <v>123.32</v>
          </cell>
          <cell r="BJ465">
            <v>127.18</v>
          </cell>
          <cell r="BK465">
            <v>131.03</v>
          </cell>
          <cell r="BL465">
            <v>134.88</v>
          </cell>
          <cell r="BM465">
            <v>138.73</v>
          </cell>
          <cell r="BN465">
            <v>142.58</v>
          </cell>
          <cell r="BO465">
            <v>146.43</v>
          </cell>
          <cell r="BP465">
            <v>150.29</v>
          </cell>
          <cell r="BQ465">
            <v>154.14</v>
          </cell>
          <cell r="BR465">
            <v>157.99</v>
          </cell>
          <cell r="BS465">
            <v>161.84</v>
          </cell>
          <cell r="BT465">
            <v>165.69</v>
          </cell>
          <cell r="BU465">
            <v>169.54</v>
          </cell>
          <cell r="BV465">
            <v>173.39</v>
          </cell>
          <cell r="BW465">
            <v>177.25</v>
          </cell>
          <cell r="BX465">
            <v>181.1</v>
          </cell>
          <cell r="BY465">
            <v>184.95</v>
          </cell>
          <cell r="BZ465">
            <v>188.8</v>
          </cell>
          <cell r="CA465">
            <v>192.65</v>
          </cell>
          <cell r="CB465">
            <v>196.5</v>
          </cell>
          <cell r="CC465">
            <v>177.25</v>
          </cell>
        </row>
        <row r="466">
          <cell r="AD466">
            <v>97</v>
          </cell>
          <cell r="AE466">
            <v>77.88</v>
          </cell>
          <cell r="AF466">
            <v>80.66</v>
          </cell>
          <cell r="AG466">
            <v>83.44</v>
          </cell>
          <cell r="AH466">
            <v>86.22</v>
          </cell>
          <cell r="AI466">
            <v>89</v>
          </cell>
          <cell r="AJ466">
            <v>91.78</v>
          </cell>
          <cell r="AK466">
            <v>94.56</v>
          </cell>
          <cell r="AL466">
            <v>97.34</v>
          </cell>
          <cell r="AM466">
            <v>100.12</v>
          </cell>
          <cell r="AN466">
            <v>102.9</v>
          </cell>
          <cell r="AO466">
            <v>105.68</v>
          </cell>
          <cell r="AP466">
            <v>108.46</v>
          </cell>
          <cell r="AQ466">
            <v>111.24</v>
          </cell>
          <cell r="AR466">
            <v>114.02</v>
          </cell>
          <cell r="AS466">
            <v>116.8</v>
          </cell>
          <cell r="AT466">
            <v>119.58</v>
          </cell>
          <cell r="AU466">
            <v>122.36</v>
          </cell>
          <cell r="AV466">
            <v>125.14</v>
          </cell>
          <cell r="AW466">
            <v>127.92</v>
          </cell>
          <cell r="AX466">
            <v>130.7</v>
          </cell>
          <cell r="AY466">
            <v>133.48</v>
          </cell>
          <cell r="AZ466">
            <v>136.26</v>
          </cell>
          <cell r="BA466">
            <v>139.04</v>
          </cell>
          <cell r="BB466">
            <v>141.82</v>
          </cell>
          <cell r="BC466">
            <v>127.92</v>
          </cell>
          <cell r="BD466">
            <v>97</v>
          </cell>
          <cell r="BE466">
            <v>109.4</v>
          </cell>
          <cell r="BF466">
            <v>112.93</v>
          </cell>
          <cell r="BG466">
            <v>116.82</v>
          </cell>
          <cell r="BH466">
            <v>120.71</v>
          </cell>
          <cell r="BI466">
            <v>124.6</v>
          </cell>
          <cell r="BJ466">
            <v>128.5</v>
          </cell>
          <cell r="BK466">
            <v>132.39</v>
          </cell>
          <cell r="BL466">
            <v>136.28</v>
          </cell>
          <cell r="BM466">
            <v>140.17</v>
          </cell>
          <cell r="BN466">
            <v>144.06</v>
          </cell>
          <cell r="BO466">
            <v>147.95</v>
          </cell>
          <cell r="BP466">
            <v>151.85</v>
          </cell>
          <cell r="BQ466">
            <v>155.74</v>
          </cell>
          <cell r="BR466">
            <v>159.63</v>
          </cell>
          <cell r="BS466">
            <v>163.52</v>
          </cell>
          <cell r="BT466">
            <v>167.41</v>
          </cell>
          <cell r="BU466">
            <v>171.3</v>
          </cell>
          <cell r="BV466">
            <v>175.2</v>
          </cell>
          <cell r="BW466">
            <v>179.09</v>
          </cell>
          <cell r="BX466">
            <v>182.98</v>
          </cell>
          <cell r="BY466">
            <v>186.87</v>
          </cell>
          <cell r="BZ466">
            <v>190.76</v>
          </cell>
          <cell r="CA466">
            <v>194.65</v>
          </cell>
          <cell r="CB466">
            <v>198.55</v>
          </cell>
          <cell r="CC466">
            <v>179.09</v>
          </cell>
        </row>
        <row r="467">
          <cell r="AD467">
            <v>98</v>
          </cell>
          <cell r="AE467">
            <v>78.68</v>
          </cell>
          <cell r="AF467">
            <v>81.49</v>
          </cell>
          <cell r="AG467">
            <v>84.3</v>
          </cell>
          <cell r="AH467">
            <v>87.11</v>
          </cell>
          <cell r="AI467">
            <v>89.92</v>
          </cell>
          <cell r="AJ467">
            <v>92.73</v>
          </cell>
          <cell r="AK467">
            <v>95.53</v>
          </cell>
          <cell r="AL467">
            <v>98.34</v>
          </cell>
          <cell r="AM467">
            <v>101.15</v>
          </cell>
          <cell r="AN467">
            <v>103.96</v>
          </cell>
          <cell r="AO467">
            <v>106.77</v>
          </cell>
          <cell r="AP467">
            <v>109.58</v>
          </cell>
          <cell r="AQ467">
            <v>112.38</v>
          </cell>
          <cell r="AR467">
            <v>115.19</v>
          </cell>
          <cell r="AS467">
            <v>118</v>
          </cell>
          <cell r="AT467">
            <v>120.81</v>
          </cell>
          <cell r="AU467">
            <v>123.62</v>
          </cell>
          <cell r="AV467">
            <v>126.43</v>
          </cell>
          <cell r="AW467">
            <v>129.24</v>
          </cell>
          <cell r="AX467">
            <v>132.04</v>
          </cell>
          <cell r="AY467">
            <v>134.85</v>
          </cell>
          <cell r="AZ467">
            <v>137.66</v>
          </cell>
          <cell r="BA467">
            <v>140.47</v>
          </cell>
          <cell r="BB467">
            <v>143.28</v>
          </cell>
          <cell r="BC467">
            <v>129.24</v>
          </cell>
          <cell r="BD467">
            <v>98</v>
          </cell>
          <cell r="BE467">
            <v>110.16</v>
          </cell>
          <cell r="BF467">
            <v>114.09</v>
          </cell>
          <cell r="BG467">
            <v>118.02</v>
          </cell>
          <cell r="BH467">
            <v>121.95</v>
          </cell>
          <cell r="BI467">
            <v>125.88</v>
          </cell>
          <cell r="BJ467">
            <v>129.82</v>
          </cell>
          <cell r="BK467">
            <v>133.75</v>
          </cell>
          <cell r="BL467">
            <v>137.68</v>
          </cell>
          <cell r="BM467">
            <v>141.61</v>
          </cell>
          <cell r="BN467">
            <v>145.54</v>
          </cell>
          <cell r="BO467">
            <v>149.48</v>
          </cell>
          <cell r="BP467">
            <v>153.41</v>
          </cell>
          <cell r="BQ467">
            <v>157.34</v>
          </cell>
          <cell r="BR467">
            <v>161.27</v>
          </cell>
          <cell r="BS467">
            <v>165.2</v>
          </cell>
          <cell r="BT467">
            <v>169.13</v>
          </cell>
          <cell r="BU467">
            <v>173.07</v>
          </cell>
          <cell r="BV467">
            <v>177</v>
          </cell>
          <cell r="BW467">
            <v>180.93</v>
          </cell>
          <cell r="BX467">
            <v>184.86</v>
          </cell>
          <cell r="BY467">
            <v>188.79</v>
          </cell>
          <cell r="BZ467">
            <v>192.73</v>
          </cell>
          <cell r="CA467">
            <v>196.66</v>
          </cell>
          <cell r="CB467">
            <v>200.59</v>
          </cell>
          <cell r="CC467">
            <v>180.93</v>
          </cell>
        </row>
        <row r="468">
          <cell r="AD468">
            <v>99</v>
          </cell>
          <cell r="AE468">
            <v>78.48</v>
          </cell>
          <cell r="AF468">
            <v>82.32</v>
          </cell>
          <cell r="AG468">
            <v>85.16</v>
          </cell>
          <cell r="AH468">
            <v>87.99</v>
          </cell>
          <cell r="AI468">
            <v>90.83</v>
          </cell>
          <cell r="AJ468">
            <v>93.67</v>
          </cell>
          <cell r="AK468">
            <v>96.51</v>
          </cell>
          <cell r="AL468">
            <v>99.34</v>
          </cell>
          <cell r="AM468">
            <v>102.18</v>
          </cell>
          <cell r="AN468">
            <v>105.02</v>
          </cell>
          <cell r="AO468">
            <v>107.85</v>
          </cell>
          <cell r="AP468">
            <v>110.69</v>
          </cell>
          <cell r="AQ468">
            <v>113.53</v>
          </cell>
          <cell r="AR468">
            <v>116.37</v>
          </cell>
          <cell r="AS468">
            <v>119.2</v>
          </cell>
          <cell r="AT468">
            <v>122.04</v>
          </cell>
          <cell r="AU468">
            <v>124.88</v>
          </cell>
          <cell r="AV468">
            <v>127.71</v>
          </cell>
          <cell r="AW468">
            <v>130.55</v>
          </cell>
          <cell r="AX468">
            <v>133.39</v>
          </cell>
          <cell r="AY468">
            <v>136.23</v>
          </cell>
          <cell r="AZ468">
            <v>139.06</v>
          </cell>
          <cell r="BA468">
            <v>141.9</v>
          </cell>
          <cell r="BB468">
            <v>144.74</v>
          </cell>
          <cell r="BC468">
            <v>130.55</v>
          </cell>
          <cell r="BD468">
            <v>99</v>
          </cell>
          <cell r="BE468">
            <v>111.28</v>
          </cell>
          <cell r="BF468">
            <v>115.25</v>
          </cell>
          <cell r="BG468">
            <v>119.22</v>
          </cell>
          <cell r="BH468">
            <v>123.19</v>
          </cell>
          <cell r="BI468">
            <v>127.16</v>
          </cell>
          <cell r="BJ468">
            <v>131.14</v>
          </cell>
          <cell r="BK468">
            <v>135.11</v>
          </cell>
          <cell r="BL468">
            <v>139.08</v>
          </cell>
          <cell r="BM468">
            <v>143.05</v>
          </cell>
          <cell r="BN468">
            <v>147.02</v>
          </cell>
          <cell r="BO468">
            <v>151</v>
          </cell>
          <cell r="BP468">
            <v>154.97</v>
          </cell>
          <cell r="BQ468">
            <v>158.94</v>
          </cell>
          <cell r="BR468">
            <v>162.91</v>
          </cell>
          <cell r="BS468">
            <v>166.88</v>
          </cell>
          <cell r="BT468">
            <v>170.86</v>
          </cell>
          <cell r="BU468">
            <v>174.83</v>
          </cell>
          <cell r="BV468">
            <v>178.8</v>
          </cell>
          <cell r="BW468">
            <v>182.77</v>
          </cell>
          <cell r="BX468">
            <v>186.74</v>
          </cell>
          <cell r="BY468">
            <v>190.72</v>
          </cell>
          <cell r="BZ468">
            <v>194.69</v>
          </cell>
          <cell r="CA468">
            <v>198.66</v>
          </cell>
          <cell r="CB468">
            <v>202.63</v>
          </cell>
          <cell r="CC468">
            <v>182.77</v>
          </cell>
        </row>
        <row r="469">
          <cell r="AD469">
            <v>100</v>
          </cell>
          <cell r="AE469">
            <v>80.28</v>
          </cell>
          <cell r="AF469">
            <v>83.15</v>
          </cell>
          <cell r="AG469">
            <v>86.01</v>
          </cell>
          <cell r="AH469">
            <v>88.88</v>
          </cell>
          <cell r="AI469">
            <v>91.75</v>
          </cell>
          <cell r="AJ469">
            <v>94.61</v>
          </cell>
          <cell r="AK469">
            <v>97.48</v>
          </cell>
          <cell r="AL469">
            <v>100.34</v>
          </cell>
          <cell r="AM469">
            <v>103.21</v>
          </cell>
          <cell r="AN469">
            <v>106.07</v>
          </cell>
          <cell r="AO469">
            <v>108.94</v>
          </cell>
          <cell r="AP469">
            <v>111.81</v>
          </cell>
          <cell r="AQ469">
            <v>114.67</v>
          </cell>
          <cell r="AR469">
            <v>117.54</v>
          </cell>
          <cell r="AS469">
            <v>120.4</v>
          </cell>
          <cell r="AT469">
            <v>123.27</v>
          </cell>
          <cell r="AU469">
            <v>126.14</v>
          </cell>
          <cell r="AV469">
            <v>129</v>
          </cell>
          <cell r="AW469">
            <v>131.87</v>
          </cell>
          <cell r="AX469">
            <v>134.73</v>
          </cell>
          <cell r="AY469">
            <v>137.6</v>
          </cell>
          <cell r="AZ469">
            <v>140.46</v>
          </cell>
          <cell r="BA469">
            <v>143.33</v>
          </cell>
          <cell r="BB469">
            <v>146.2</v>
          </cell>
          <cell r="BC469">
            <v>131.87</v>
          </cell>
          <cell r="BD469">
            <v>100</v>
          </cell>
          <cell r="BE469">
            <v>112.4</v>
          </cell>
          <cell r="BF469">
            <v>116.41</v>
          </cell>
          <cell r="BG469">
            <v>120.42</v>
          </cell>
          <cell r="BH469">
            <v>124.43</v>
          </cell>
          <cell r="BI469">
            <v>128.44</v>
          </cell>
          <cell r="BJ469">
            <v>132.46</v>
          </cell>
          <cell r="BK469">
            <v>136.47</v>
          </cell>
          <cell r="BL469">
            <v>140.48</v>
          </cell>
          <cell r="BM469">
            <v>144.49</v>
          </cell>
          <cell r="BN469">
            <v>148.5</v>
          </cell>
          <cell r="BO469">
            <v>152.52</v>
          </cell>
          <cell r="BP469">
            <v>156.53</v>
          </cell>
          <cell r="BQ469">
            <v>160.54</v>
          </cell>
          <cell r="BR469">
            <v>164.55</v>
          </cell>
          <cell r="BS469">
            <v>168.56</v>
          </cell>
          <cell r="BT469">
            <v>172.58</v>
          </cell>
          <cell r="BU469">
            <v>176.59</v>
          </cell>
          <cell r="BV469">
            <v>180.6</v>
          </cell>
          <cell r="BW469">
            <v>184.61</v>
          </cell>
          <cell r="BX469">
            <v>188.63</v>
          </cell>
          <cell r="BY469">
            <v>192.64</v>
          </cell>
          <cell r="BZ469">
            <v>196.65</v>
          </cell>
          <cell r="CA469">
            <v>200.66</v>
          </cell>
          <cell r="CB469">
            <v>204.67</v>
          </cell>
          <cell r="CC469">
            <v>184.61</v>
          </cell>
        </row>
        <row r="470">
          <cell r="AD470">
            <v>101</v>
          </cell>
          <cell r="AE470">
            <v>81.08</v>
          </cell>
          <cell r="AF470">
            <v>83.98</v>
          </cell>
          <cell r="AG470">
            <v>86.87</v>
          </cell>
          <cell r="AH470">
            <v>89.77</v>
          </cell>
          <cell r="AI470">
            <v>92.66</v>
          </cell>
          <cell r="AJ470">
            <v>95.55</v>
          </cell>
          <cell r="AK470">
            <v>98.45</v>
          </cell>
          <cell r="AL470">
            <v>101.34</v>
          </cell>
          <cell r="AM470">
            <v>104.24</v>
          </cell>
          <cell r="AN470">
            <v>107.13</v>
          </cell>
          <cell r="AO470">
            <v>110.03</v>
          </cell>
          <cell r="AP470">
            <v>112.92</v>
          </cell>
          <cell r="AQ470">
            <v>115.82</v>
          </cell>
          <cell r="AR470">
            <v>118.71</v>
          </cell>
          <cell r="AS470">
            <v>121.6</v>
          </cell>
          <cell r="AT470">
            <v>124.5</v>
          </cell>
          <cell r="AU470">
            <v>127.39</v>
          </cell>
          <cell r="AV470">
            <v>130.29</v>
          </cell>
          <cell r="AW470">
            <v>133.18</v>
          </cell>
          <cell r="AX470">
            <v>136.08</v>
          </cell>
          <cell r="AY470">
            <v>138.97</v>
          </cell>
          <cell r="AZ470">
            <v>141.87</v>
          </cell>
          <cell r="BA470">
            <v>144.76</v>
          </cell>
          <cell r="BB470">
            <v>147.65</v>
          </cell>
          <cell r="BC470">
            <v>133.18</v>
          </cell>
          <cell r="BD470">
            <v>101</v>
          </cell>
          <cell r="BE470">
            <v>113.51</v>
          </cell>
          <cell r="BF470">
            <v>117.57</v>
          </cell>
          <cell r="BG470">
            <v>121.62</v>
          </cell>
          <cell r="BH470">
            <v>125.67</v>
          </cell>
          <cell r="BI470">
            <v>129.72</v>
          </cell>
          <cell r="BJ470">
            <v>133.78</v>
          </cell>
          <cell r="BK470">
            <v>137.83</v>
          </cell>
          <cell r="BL470">
            <v>141.88</v>
          </cell>
          <cell r="BM470">
            <v>145.93</v>
          </cell>
          <cell r="BN470">
            <v>149.98</v>
          </cell>
          <cell r="BO470">
            <v>154.04</v>
          </cell>
          <cell r="BP470">
            <v>158.09</v>
          </cell>
          <cell r="BQ470">
            <v>162.14</v>
          </cell>
          <cell r="BR470">
            <v>166.19</v>
          </cell>
          <cell r="BS470">
            <v>170.25</v>
          </cell>
          <cell r="BT470">
            <v>174.3</v>
          </cell>
          <cell r="BU470">
            <v>178.35</v>
          </cell>
          <cell r="BV470">
            <v>182.4</v>
          </cell>
          <cell r="BW470">
            <v>186.45</v>
          </cell>
          <cell r="BX470">
            <v>190.51</v>
          </cell>
          <cell r="BY470">
            <v>194.56</v>
          </cell>
          <cell r="BZ470">
            <v>198.61</v>
          </cell>
          <cell r="CA470">
            <v>202.66</v>
          </cell>
          <cell r="CB470">
            <v>206.72</v>
          </cell>
          <cell r="CC470">
            <v>186.45</v>
          </cell>
        </row>
        <row r="471">
          <cell r="AD471">
            <v>102</v>
          </cell>
          <cell r="AE471">
            <v>81.88</v>
          </cell>
          <cell r="AF471">
            <v>84.8</v>
          </cell>
          <cell r="AG471">
            <v>87.73</v>
          </cell>
          <cell r="AH471">
            <v>90.65</v>
          </cell>
          <cell r="AI471">
            <v>93.57</v>
          </cell>
          <cell r="AJ471">
            <v>96.5</v>
          </cell>
          <cell r="AK471">
            <v>99.42</v>
          </cell>
          <cell r="AL471">
            <v>102.34</v>
          </cell>
          <cell r="AM471">
            <v>105.27</v>
          </cell>
          <cell r="AN471">
            <v>108.19</v>
          </cell>
          <cell r="AO471">
            <v>111.11</v>
          </cell>
          <cell r="AP471">
            <v>114.04</v>
          </cell>
          <cell r="AQ471">
            <v>116.96</v>
          </cell>
          <cell r="AR471">
            <v>119.88</v>
          </cell>
          <cell r="AS471">
            <v>122.81</v>
          </cell>
          <cell r="AT471">
            <v>125.73</v>
          </cell>
          <cell r="AU471">
            <v>128.65</v>
          </cell>
          <cell r="AV471">
            <v>131.57</v>
          </cell>
          <cell r="AW471">
            <v>134.5</v>
          </cell>
          <cell r="AX471">
            <v>137.42</v>
          </cell>
          <cell r="AY471">
            <v>140.34</v>
          </cell>
          <cell r="AZ471">
            <v>143.27</v>
          </cell>
          <cell r="BA471">
            <v>146.19</v>
          </cell>
          <cell r="BB471">
            <v>149.11</v>
          </cell>
          <cell r="BC471">
            <v>134.5</v>
          </cell>
          <cell r="BD471">
            <v>102</v>
          </cell>
          <cell r="BE471">
            <v>114.63</v>
          </cell>
          <cell r="BF471">
            <v>118.73</v>
          </cell>
          <cell r="BG471">
            <v>122.82</v>
          </cell>
          <cell r="BH471">
            <v>126.91</v>
          </cell>
          <cell r="BI471">
            <v>131</v>
          </cell>
          <cell r="BJ471">
            <v>135.1</v>
          </cell>
          <cell r="BK471">
            <v>139.19</v>
          </cell>
          <cell r="BL471">
            <v>143.28</v>
          </cell>
          <cell r="BM471">
            <v>147.37</v>
          </cell>
          <cell r="BN471">
            <v>151.47</v>
          </cell>
          <cell r="BO471">
            <v>155.56</v>
          </cell>
          <cell r="BP471">
            <v>159.65</v>
          </cell>
          <cell r="BQ471">
            <v>163.74</v>
          </cell>
          <cell r="BR471">
            <v>167.83</v>
          </cell>
          <cell r="BS471">
            <v>171.93</v>
          </cell>
          <cell r="BT471">
            <v>176.02</v>
          </cell>
          <cell r="BU471">
            <v>180.11</v>
          </cell>
          <cell r="BV471">
            <v>184.2</v>
          </cell>
          <cell r="BW471">
            <v>188.3</v>
          </cell>
          <cell r="BX471">
            <v>192.39</v>
          </cell>
          <cell r="BY471">
            <v>196.48</v>
          </cell>
          <cell r="BZ471">
            <v>200.57</v>
          </cell>
          <cell r="CA471">
            <v>204.67</v>
          </cell>
          <cell r="CB471">
            <v>208.76</v>
          </cell>
          <cell r="CC471">
            <v>188.3</v>
          </cell>
        </row>
        <row r="472">
          <cell r="AD472">
            <v>103</v>
          </cell>
          <cell r="AE472">
            <v>82.68</v>
          </cell>
          <cell r="AF472">
            <v>85.63</v>
          </cell>
          <cell r="AG472">
            <v>88.58</v>
          </cell>
          <cell r="AH472">
            <v>91.54</v>
          </cell>
          <cell r="AI472">
            <v>94.49</v>
          </cell>
          <cell r="AJ472">
            <v>97.44</v>
          </cell>
          <cell r="AK472">
            <v>100.39</v>
          </cell>
          <cell r="AL472">
            <v>103.34</v>
          </cell>
          <cell r="AM472">
            <v>106.3</v>
          </cell>
          <cell r="AN472">
            <v>109.25</v>
          </cell>
          <cell r="AO472">
            <v>112.2</v>
          </cell>
          <cell r="AP472">
            <v>115.15</v>
          </cell>
          <cell r="AQ472">
            <v>118.1</v>
          </cell>
          <cell r="AR472">
            <v>121.05</v>
          </cell>
          <cell r="AS472">
            <v>124.01</v>
          </cell>
          <cell r="AT472">
            <v>126.96</v>
          </cell>
          <cell r="AU472">
            <v>129.91</v>
          </cell>
          <cell r="AV472">
            <v>132.86</v>
          </cell>
          <cell r="AW472">
            <v>135.81</v>
          </cell>
          <cell r="AX472">
            <v>138.76</v>
          </cell>
          <cell r="AY472">
            <v>141.72</v>
          </cell>
          <cell r="AZ472">
            <v>144.67</v>
          </cell>
          <cell r="BA472">
            <v>147.62</v>
          </cell>
          <cell r="BB472">
            <v>150.57</v>
          </cell>
          <cell r="BC472">
            <v>135.81</v>
          </cell>
          <cell r="BD472">
            <v>103</v>
          </cell>
          <cell r="BE472">
            <v>115.75</v>
          </cell>
          <cell r="BF472">
            <v>119.89</v>
          </cell>
          <cell r="BG472">
            <v>124.02</v>
          </cell>
          <cell r="BH472">
            <v>128.15</v>
          </cell>
          <cell r="BI472">
            <v>132.28</v>
          </cell>
          <cell r="BJ472">
            <v>136.42</v>
          </cell>
          <cell r="BK472">
            <v>140.55</v>
          </cell>
          <cell r="BL472">
            <v>144.68</v>
          </cell>
          <cell r="BM472">
            <v>148.81</v>
          </cell>
          <cell r="BN472">
            <v>152.95</v>
          </cell>
          <cell r="BO472">
            <v>157.08</v>
          </cell>
          <cell r="BP472">
            <v>161.21</v>
          </cell>
          <cell r="BQ472">
            <v>165.34</v>
          </cell>
          <cell r="BR472">
            <v>169.48</v>
          </cell>
          <cell r="BS472">
            <v>173.61</v>
          </cell>
          <cell r="BT472">
            <v>177.74</v>
          </cell>
          <cell r="BU472">
            <v>181.87</v>
          </cell>
          <cell r="BV472">
            <v>186.01</v>
          </cell>
          <cell r="BW472">
            <v>190.14</v>
          </cell>
          <cell r="BX472">
            <v>194.27</v>
          </cell>
          <cell r="BY472">
            <v>198.4</v>
          </cell>
          <cell r="BZ472">
            <v>202.54</v>
          </cell>
          <cell r="CA472">
            <v>206.67</v>
          </cell>
          <cell r="CB472">
            <v>210.8</v>
          </cell>
          <cell r="CC472">
            <v>190.14</v>
          </cell>
        </row>
        <row r="473">
          <cell r="AD473">
            <v>104</v>
          </cell>
          <cell r="AE473">
            <v>83.48</v>
          </cell>
          <cell r="AF473">
            <v>86.46</v>
          </cell>
          <cell r="AG473">
            <v>89.44</v>
          </cell>
          <cell r="AH473">
            <v>92.42</v>
          </cell>
          <cell r="AI473">
            <v>95.4</v>
          </cell>
          <cell r="AJ473">
            <v>98.38</v>
          </cell>
          <cell r="AK473">
            <v>101.36</v>
          </cell>
          <cell r="AL473">
            <v>104.34</v>
          </cell>
          <cell r="AM473">
            <v>107.32</v>
          </cell>
          <cell r="AN473">
            <v>110.3</v>
          </cell>
          <cell r="AO473">
            <v>113.29</v>
          </cell>
          <cell r="AP473">
            <v>116.27</v>
          </cell>
          <cell r="AQ473">
            <v>119.25</v>
          </cell>
          <cell r="AR473">
            <v>122.23</v>
          </cell>
          <cell r="AS473">
            <v>125.21</v>
          </cell>
          <cell r="AT473">
            <v>128.19</v>
          </cell>
          <cell r="AU473">
            <v>131.17</v>
          </cell>
          <cell r="AV473">
            <v>134.15</v>
          </cell>
          <cell r="AW473">
            <v>137.13</v>
          </cell>
          <cell r="AX473">
            <v>140.11</v>
          </cell>
          <cell r="AY473">
            <v>143.09</v>
          </cell>
          <cell r="AZ473">
            <v>146.07</v>
          </cell>
          <cell r="BA473">
            <v>149.05</v>
          </cell>
          <cell r="BB473">
            <v>152.03</v>
          </cell>
          <cell r="BC473">
            <v>137.13</v>
          </cell>
          <cell r="BD473">
            <v>104</v>
          </cell>
          <cell r="BE473">
            <v>116.87</v>
          </cell>
          <cell r="BF473">
            <v>121.05</v>
          </cell>
          <cell r="BG473">
            <v>125.22</v>
          </cell>
          <cell r="BH473">
            <v>129.39</v>
          </cell>
          <cell r="BI473">
            <v>133.56</v>
          </cell>
          <cell r="BJ473">
            <v>137.74</v>
          </cell>
          <cell r="BK473">
            <v>141.91</v>
          </cell>
          <cell r="BL473">
            <v>146.08</v>
          </cell>
          <cell r="BM473">
            <v>150.25</v>
          </cell>
          <cell r="BN473">
            <v>154.43</v>
          </cell>
          <cell r="BO473">
            <v>158.6</v>
          </cell>
          <cell r="BP473">
            <v>162.77</v>
          </cell>
          <cell r="BQ473">
            <v>166.94</v>
          </cell>
          <cell r="BR473">
            <v>171.12</v>
          </cell>
          <cell r="BS473">
            <v>175.29</v>
          </cell>
          <cell r="BT473">
            <v>179.46</v>
          </cell>
          <cell r="BU473">
            <v>183.63</v>
          </cell>
          <cell r="BV473">
            <v>187.81</v>
          </cell>
          <cell r="BW473">
            <v>191.98</v>
          </cell>
          <cell r="BX473">
            <v>196.15</v>
          </cell>
          <cell r="BY473">
            <v>200.32</v>
          </cell>
          <cell r="BZ473">
            <v>204.5</v>
          </cell>
          <cell r="CA473">
            <v>208.67</v>
          </cell>
          <cell r="CB473">
            <v>212.84</v>
          </cell>
          <cell r="CC473">
            <v>191.98</v>
          </cell>
        </row>
        <row r="474">
          <cell r="AD474">
            <v>105</v>
          </cell>
          <cell r="AE474">
            <v>84.28</v>
          </cell>
          <cell r="AF474">
            <v>87.29</v>
          </cell>
          <cell r="AG474">
            <v>90.3</v>
          </cell>
          <cell r="AH474">
            <v>93.31</v>
          </cell>
          <cell r="AI474">
            <v>96.32</v>
          </cell>
          <cell r="AJ474">
            <v>99.33</v>
          </cell>
          <cell r="AK474">
            <v>102.33</v>
          </cell>
          <cell r="AL474">
            <v>105.34</v>
          </cell>
          <cell r="AM474">
            <v>108.35</v>
          </cell>
          <cell r="AN474">
            <v>111.36</v>
          </cell>
          <cell r="AO474">
            <v>114.37</v>
          </cell>
          <cell r="AP474">
            <v>117.38</v>
          </cell>
          <cell r="AQ474">
            <v>120.39</v>
          </cell>
          <cell r="AR474">
            <v>123.4</v>
          </cell>
          <cell r="AS474">
            <v>126.41</v>
          </cell>
          <cell r="AT474">
            <v>129.42</v>
          </cell>
          <cell r="AU474">
            <v>132.43</v>
          </cell>
          <cell r="AV474">
            <v>135.43</v>
          </cell>
          <cell r="AW474">
            <v>138.44</v>
          </cell>
          <cell r="AX474">
            <v>141.45</v>
          </cell>
          <cell r="AY474">
            <v>144.46</v>
          </cell>
          <cell r="AZ474">
            <v>147.47</v>
          </cell>
          <cell r="BA474">
            <v>150.48</v>
          </cell>
          <cell r="BB474">
            <v>153.49</v>
          </cell>
          <cell r="BC474">
            <v>138.44</v>
          </cell>
          <cell r="BD474">
            <v>105</v>
          </cell>
          <cell r="BE474">
            <v>117.99</v>
          </cell>
          <cell r="BF474">
            <v>122.21</v>
          </cell>
          <cell r="BG474">
            <v>126.42</v>
          </cell>
          <cell r="BH474">
            <v>130.63</v>
          </cell>
          <cell r="BI474">
            <v>134.84</v>
          </cell>
          <cell r="BJ474">
            <v>139.06</v>
          </cell>
          <cell r="BK474">
            <v>143.27</v>
          </cell>
          <cell r="BL474">
            <v>147.48</v>
          </cell>
          <cell r="BM474">
            <v>151.69</v>
          </cell>
          <cell r="BN474">
            <v>155.91</v>
          </cell>
          <cell r="BO474">
            <v>160.12</v>
          </cell>
          <cell r="BP474">
            <v>164.33</v>
          </cell>
          <cell r="BQ474">
            <v>168.55</v>
          </cell>
          <cell r="BR474">
            <v>172.76</v>
          </cell>
          <cell r="BS474">
            <v>176.97</v>
          </cell>
          <cell r="BT474">
            <v>181.18</v>
          </cell>
          <cell r="BU474">
            <v>185.4</v>
          </cell>
          <cell r="BV474">
            <v>189.61</v>
          </cell>
          <cell r="BW474">
            <v>193.82</v>
          </cell>
          <cell r="BX474">
            <v>198.03</v>
          </cell>
          <cell r="BY474">
            <v>202.25</v>
          </cell>
          <cell r="BZ474">
            <v>206.46</v>
          </cell>
          <cell r="CA474">
            <v>210.67</v>
          </cell>
          <cell r="CB474">
            <v>214.88</v>
          </cell>
          <cell r="CC474">
            <v>193.82</v>
          </cell>
        </row>
        <row r="475">
          <cell r="AD475">
            <v>106</v>
          </cell>
          <cell r="AE475">
            <v>85.08</v>
          </cell>
          <cell r="AF475">
            <v>88.12</v>
          </cell>
          <cell r="AG475">
            <v>91.16</v>
          </cell>
          <cell r="AH475">
            <v>94.19</v>
          </cell>
          <cell r="AI475">
            <v>97.23</v>
          </cell>
          <cell r="AJ475">
            <v>100.27</v>
          </cell>
          <cell r="AK475">
            <v>103.31</v>
          </cell>
          <cell r="AL475">
            <v>106.34</v>
          </cell>
          <cell r="AM475">
            <v>109.38</v>
          </cell>
          <cell r="AN475">
            <v>112.42</v>
          </cell>
          <cell r="AO475">
            <v>115.46</v>
          </cell>
          <cell r="AP475">
            <v>118.5</v>
          </cell>
          <cell r="AQ475">
            <v>121.53</v>
          </cell>
          <cell r="AR475">
            <v>124.57</v>
          </cell>
          <cell r="AS475">
            <v>127.61</v>
          </cell>
          <cell r="AT475">
            <v>130.65</v>
          </cell>
          <cell r="AU475">
            <v>133.68</v>
          </cell>
          <cell r="AV475">
            <v>136.72</v>
          </cell>
          <cell r="AW475">
            <v>139.76</v>
          </cell>
          <cell r="AX475">
            <v>142.8</v>
          </cell>
          <cell r="AY475">
            <v>145.83</v>
          </cell>
          <cell r="AZ475">
            <v>148.87</v>
          </cell>
          <cell r="BA475">
            <v>151.91</v>
          </cell>
          <cell r="BB475">
            <v>154.95</v>
          </cell>
          <cell r="BC475">
            <v>139.76</v>
          </cell>
          <cell r="BD475">
            <v>106</v>
          </cell>
          <cell r="BE475">
            <v>119.11</v>
          </cell>
          <cell r="BF475">
            <v>123.36</v>
          </cell>
          <cell r="BG475">
            <v>127.62</v>
          </cell>
          <cell r="BH475">
            <v>131.87</v>
          </cell>
          <cell r="BI475">
            <v>136.12</v>
          </cell>
          <cell r="BJ475">
            <v>140.38</v>
          </cell>
          <cell r="BK475">
            <v>144.63</v>
          </cell>
          <cell r="BL475">
            <v>148.88</v>
          </cell>
          <cell r="BM475">
            <v>153.13</v>
          </cell>
          <cell r="BN475">
            <v>157.39</v>
          </cell>
          <cell r="BO475">
            <v>161.64</v>
          </cell>
          <cell r="BP475">
            <v>165.89</v>
          </cell>
          <cell r="BQ475">
            <v>170.15</v>
          </cell>
          <cell r="BR475">
            <v>174.4</v>
          </cell>
          <cell r="BS475">
            <v>178.65</v>
          </cell>
          <cell r="BT475">
            <v>182.9</v>
          </cell>
          <cell r="BU475">
            <v>187.16</v>
          </cell>
          <cell r="BV475">
            <v>191.41</v>
          </cell>
          <cell r="BW475">
            <v>195.66</v>
          </cell>
          <cell r="BX475">
            <v>199.92</v>
          </cell>
          <cell r="BY475">
            <v>204.17</v>
          </cell>
          <cell r="BZ475">
            <v>208.42</v>
          </cell>
          <cell r="CA475">
            <v>212.67</v>
          </cell>
          <cell r="CB475">
            <v>216.93</v>
          </cell>
          <cell r="CC475">
            <v>195.66</v>
          </cell>
        </row>
        <row r="476">
          <cell r="AD476">
            <v>107</v>
          </cell>
          <cell r="AE476">
            <v>85.88</v>
          </cell>
          <cell r="AF476">
            <v>88.95</v>
          </cell>
          <cell r="AG476">
            <v>92.01</v>
          </cell>
          <cell r="AH476">
            <v>95.08</v>
          </cell>
          <cell r="AI476">
            <v>98.15</v>
          </cell>
          <cell r="AJ476">
            <v>101.21</v>
          </cell>
          <cell r="AK476">
            <v>104.28</v>
          </cell>
          <cell r="AL476">
            <v>107.34</v>
          </cell>
          <cell r="AM476">
            <v>110.41</v>
          </cell>
          <cell r="AN476">
            <v>113.48</v>
          </cell>
          <cell r="AO476">
            <v>116.54</v>
          </cell>
          <cell r="AP476">
            <v>119.61</v>
          </cell>
          <cell r="AQ476">
            <v>122.68</v>
          </cell>
          <cell r="AR476">
            <v>125.74</v>
          </cell>
          <cell r="AS476">
            <v>128.81</v>
          </cell>
          <cell r="AT476">
            <v>131.88</v>
          </cell>
          <cell r="AU476">
            <v>134.94</v>
          </cell>
          <cell r="AV476">
            <v>138.01</v>
          </cell>
          <cell r="AW476">
            <v>141.07</v>
          </cell>
          <cell r="AX476">
            <v>144.14</v>
          </cell>
          <cell r="AY476">
            <v>147.21</v>
          </cell>
          <cell r="AZ476">
            <v>150.27</v>
          </cell>
          <cell r="BA476">
            <v>153.34</v>
          </cell>
          <cell r="BB476">
            <v>156.41</v>
          </cell>
          <cell r="BC476">
            <v>141.07</v>
          </cell>
          <cell r="BD476">
            <v>107</v>
          </cell>
          <cell r="BE476">
            <v>120.23</v>
          </cell>
          <cell r="BF476">
            <v>124.52</v>
          </cell>
          <cell r="BG476">
            <v>128.82</v>
          </cell>
          <cell r="BH476">
            <v>133.11</v>
          </cell>
          <cell r="BI476">
            <v>137.4</v>
          </cell>
          <cell r="BJ476">
            <v>141.7</v>
          </cell>
          <cell r="BK476">
            <v>145.99</v>
          </cell>
          <cell r="BL476">
            <v>150.28</v>
          </cell>
          <cell r="BM476">
            <v>154.58</v>
          </cell>
          <cell r="BN476">
            <v>158.87</v>
          </cell>
          <cell r="BO476">
            <v>163.16</v>
          </cell>
          <cell r="BP476">
            <v>167.45</v>
          </cell>
          <cell r="BQ476">
            <v>171.75</v>
          </cell>
          <cell r="BR476">
            <v>176.04</v>
          </cell>
          <cell r="BS476">
            <v>180.33</v>
          </cell>
          <cell r="BT476">
            <v>184.63</v>
          </cell>
          <cell r="BU476">
            <v>188.92</v>
          </cell>
          <cell r="BV476">
            <v>193.21</v>
          </cell>
          <cell r="BW476">
            <v>197.5</v>
          </cell>
          <cell r="BX476">
            <v>201.8</v>
          </cell>
          <cell r="BY476">
            <v>206.09</v>
          </cell>
          <cell r="BZ476">
            <v>210.38</v>
          </cell>
          <cell r="CA476">
            <v>214.68</v>
          </cell>
          <cell r="CB476">
            <v>218.97</v>
          </cell>
          <cell r="CC476">
            <v>197.5</v>
          </cell>
        </row>
        <row r="477">
          <cell r="AD477">
            <v>108</v>
          </cell>
          <cell r="AE477">
            <v>86.68</v>
          </cell>
          <cell r="AF477">
            <v>89.77</v>
          </cell>
          <cell r="AG477">
            <v>92.87</v>
          </cell>
          <cell r="AH477">
            <v>95.96</v>
          </cell>
          <cell r="AI477">
            <v>99.06</v>
          </cell>
          <cell r="AJ477">
            <v>102.15</v>
          </cell>
          <cell r="AK477">
            <v>105.25</v>
          </cell>
          <cell r="AL477">
            <v>108.34</v>
          </cell>
          <cell r="AM477">
            <v>111.44</v>
          </cell>
          <cell r="AN477">
            <v>114.54</v>
          </cell>
          <cell r="AO477">
            <v>117.63</v>
          </cell>
          <cell r="AP477">
            <v>120.73</v>
          </cell>
          <cell r="AQ477">
            <v>123.82</v>
          </cell>
          <cell r="AR477">
            <v>126.92</v>
          </cell>
          <cell r="AS477">
            <v>130.01</v>
          </cell>
          <cell r="AT477">
            <v>133.11</v>
          </cell>
          <cell r="AU477">
            <v>136.2</v>
          </cell>
          <cell r="AV477">
            <v>139.3</v>
          </cell>
          <cell r="AW477">
            <v>142.39</v>
          </cell>
          <cell r="AX477">
            <v>145.49</v>
          </cell>
          <cell r="AY477">
            <v>148.58</v>
          </cell>
          <cell r="AZ477">
            <v>151.68</v>
          </cell>
          <cell r="BA477">
            <v>154.77</v>
          </cell>
          <cell r="BB477">
            <v>157.87</v>
          </cell>
          <cell r="BC477">
            <v>142.39</v>
          </cell>
          <cell r="BD477">
            <v>108</v>
          </cell>
          <cell r="BE477">
            <v>121.35</v>
          </cell>
          <cell r="BF477">
            <v>125.68</v>
          </cell>
          <cell r="BG477">
            <v>130.02</v>
          </cell>
          <cell r="BH477">
            <v>134.35</v>
          </cell>
          <cell r="BI477">
            <v>138.68</v>
          </cell>
          <cell r="BJ477">
            <v>143.02</v>
          </cell>
          <cell r="BK477">
            <v>147.35</v>
          </cell>
          <cell r="BL477">
            <v>151.68</v>
          </cell>
          <cell r="BM477">
            <v>156.02</v>
          </cell>
          <cell r="BN477">
            <v>160.35</v>
          </cell>
          <cell r="BO477">
            <v>164.68</v>
          </cell>
          <cell r="BP477">
            <v>169.01</v>
          </cell>
          <cell r="BQ477">
            <v>173.35</v>
          </cell>
          <cell r="BR477">
            <v>177.68</v>
          </cell>
          <cell r="BS477">
            <v>182.01</v>
          </cell>
          <cell r="BT477">
            <v>186.35</v>
          </cell>
          <cell r="BU477">
            <v>190.68</v>
          </cell>
          <cell r="BV477">
            <v>195.01</v>
          </cell>
          <cell r="BW477">
            <v>199.35</v>
          </cell>
          <cell r="BX477">
            <v>203.68</v>
          </cell>
          <cell r="BY477">
            <v>208.01</v>
          </cell>
          <cell r="BZ477">
            <v>212.35</v>
          </cell>
          <cell r="CA477">
            <v>216.68</v>
          </cell>
          <cell r="CB477">
            <v>221.01</v>
          </cell>
          <cell r="CC477">
            <v>199.35</v>
          </cell>
        </row>
        <row r="478">
          <cell r="AD478">
            <v>109</v>
          </cell>
          <cell r="AE478">
            <v>87.48</v>
          </cell>
          <cell r="AF478">
            <v>90.6</v>
          </cell>
          <cell r="AG478">
            <v>93.73</v>
          </cell>
          <cell r="AH478">
            <v>96.85</v>
          </cell>
          <cell r="AI478">
            <v>99.97</v>
          </cell>
          <cell r="AJ478">
            <v>103.1</v>
          </cell>
          <cell r="AK478">
            <v>106.22</v>
          </cell>
          <cell r="AL478">
            <v>109.34</v>
          </cell>
          <cell r="AM478">
            <v>112.47</v>
          </cell>
          <cell r="AN478">
            <v>115.59</v>
          </cell>
          <cell r="AO478">
            <v>118.72</v>
          </cell>
          <cell r="AP478">
            <v>121.84</v>
          </cell>
          <cell r="AQ478">
            <v>124.96</v>
          </cell>
          <cell r="AR478">
            <v>128.09</v>
          </cell>
          <cell r="AS478">
            <v>131.21</v>
          </cell>
          <cell r="AT478">
            <v>134.33</v>
          </cell>
          <cell r="AU478">
            <v>137.46</v>
          </cell>
          <cell r="AV478">
            <v>140.58</v>
          </cell>
          <cell r="AW478">
            <v>143.71</v>
          </cell>
          <cell r="AX478">
            <v>146.83</v>
          </cell>
          <cell r="AY478">
            <v>149.95</v>
          </cell>
          <cell r="AZ478">
            <v>153.08</v>
          </cell>
          <cell r="BA478">
            <v>156.2</v>
          </cell>
          <cell r="BB478">
            <v>159.32</v>
          </cell>
          <cell r="BC478">
            <v>143.71</v>
          </cell>
          <cell r="BD478">
            <v>109</v>
          </cell>
          <cell r="BE478">
            <v>122.47</v>
          </cell>
          <cell r="BF478">
            <v>126.84</v>
          </cell>
          <cell r="BG478">
            <v>131.22</v>
          </cell>
          <cell r="BH478">
            <v>135.59</v>
          </cell>
          <cell r="BI478">
            <v>139.96</v>
          </cell>
          <cell r="BJ478">
            <v>144.34</v>
          </cell>
          <cell r="BK478">
            <v>148.71</v>
          </cell>
          <cell r="BL478">
            <v>153.08</v>
          </cell>
          <cell r="BM478">
            <v>157.46</v>
          </cell>
          <cell r="BN478">
            <v>161.83</v>
          </cell>
          <cell r="BO478">
            <v>166.2</v>
          </cell>
          <cell r="BP478">
            <v>170.58</v>
          </cell>
          <cell r="BQ478">
            <v>174.95</v>
          </cell>
          <cell r="BR478">
            <v>179.32</v>
          </cell>
          <cell r="BS478">
            <v>183.7</v>
          </cell>
          <cell r="BT478">
            <v>188.07</v>
          </cell>
          <cell r="BU478">
            <v>192.44</v>
          </cell>
          <cell r="BV478">
            <v>196.81</v>
          </cell>
          <cell r="BW478">
            <v>201.19</v>
          </cell>
          <cell r="BX478">
            <v>205.56</v>
          </cell>
          <cell r="BY478">
            <v>209.93</v>
          </cell>
          <cell r="BZ478">
            <v>214.31</v>
          </cell>
          <cell r="CA478">
            <v>218.68</v>
          </cell>
          <cell r="CB478">
            <v>223.05</v>
          </cell>
          <cell r="CC478">
            <v>201.19</v>
          </cell>
        </row>
        <row r="479">
          <cell r="AD479">
            <v>110</v>
          </cell>
          <cell r="AE479">
            <v>88.28</v>
          </cell>
          <cell r="AF479">
            <v>91.43</v>
          </cell>
          <cell r="AG479">
            <v>94.58</v>
          </cell>
          <cell r="AH479">
            <v>97.74</v>
          </cell>
          <cell r="AI479">
            <v>100.89</v>
          </cell>
          <cell r="AJ479">
            <v>104.04</v>
          </cell>
          <cell r="AK479">
            <v>107.19</v>
          </cell>
          <cell r="AL479">
            <v>110.34</v>
          </cell>
          <cell r="AM479">
            <v>113.5</v>
          </cell>
          <cell r="AN479">
            <v>116.65</v>
          </cell>
          <cell r="AO479">
            <v>119.8</v>
          </cell>
          <cell r="AP479">
            <v>122.95</v>
          </cell>
          <cell r="AQ479">
            <v>126.11</v>
          </cell>
          <cell r="AR479">
            <v>129.26</v>
          </cell>
          <cell r="AS479">
            <v>132.41</v>
          </cell>
          <cell r="AT479">
            <v>135.56</v>
          </cell>
          <cell r="AU479">
            <v>138.72</v>
          </cell>
          <cell r="AV479">
            <v>141.87</v>
          </cell>
          <cell r="AW479">
            <v>145.02</v>
          </cell>
          <cell r="AX479">
            <v>148.17</v>
          </cell>
          <cell r="AY479">
            <v>151.33</v>
          </cell>
          <cell r="AZ479">
            <v>154.48</v>
          </cell>
          <cell r="BA479">
            <v>157.63</v>
          </cell>
          <cell r="BB479">
            <v>160.78</v>
          </cell>
          <cell r="BC479">
            <v>145.02</v>
          </cell>
          <cell r="BD479">
            <v>110</v>
          </cell>
          <cell r="BE479">
            <v>123.59</v>
          </cell>
          <cell r="BF479">
            <v>128</v>
          </cell>
          <cell r="BG479">
            <v>132.42</v>
          </cell>
          <cell r="BH479">
            <v>136.83</v>
          </cell>
          <cell r="BI479">
            <v>141.24</v>
          </cell>
          <cell r="BJ479">
            <v>145.66</v>
          </cell>
          <cell r="BK479">
            <v>150.07</v>
          </cell>
          <cell r="BL479">
            <v>154.48</v>
          </cell>
          <cell r="BM479">
            <v>158.9</v>
          </cell>
          <cell r="BN479">
            <v>163.31</v>
          </cell>
          <cell r="BO479">
            <v>167.72</v>
          </cell>
          <cell r="BP479">
            <v>172.14</v>
          </cell>
          <cell r="BQ479">
            <v>176.55</v>
          </cell>
          <cell r="BR479">
            <v>180.96</v>
          </cell>
          <cell r="BS479">
            <v>185.38</v>
          </cell>
          <cell r="BT479">
            <v>189.79</v>
          </cell>
          <cell r="BU479">
            <v>194.2</v>
          </cell>
          <cell r="BV479">
            <v>198.62</v>
          </cell>
          <cell r="BW479">
            <v>203.03</v>
          </cell>
          <cell r="BX479">
            <v>207.44</v>
          </cell>
          <cell r="BY479">
            <v>211.86</v>
          </cell>
          <cell r="BZ479">
            <v>216.27</v>
          </cell>
          <cell r="CA479">
            <v>220.68</v>
          </cell>
          <cell r="CB479">
            <v>225.1</v>
          </cell>
          <cell r="CC479">
            <v>203.03</v>
          </cell>
        </row>
        <row r="480">
          <cell r="AD480">
            <v>111</v>
          </cell>
          <cell r="AE480">
            <v>89.08</v>
          </cell>
          <cell r="AF480">
            <v>92.26</v>
          </cell>
          <cell r="AG480">
            <v>95.44</v>
          </cell>
          <cell r="AH480">
            <v>98.62</v>
          </cell>
          <cell r="AI480">
            <v>101.8</v>
          </cell>
          <cell r="AJ480">
            <v>104.98</v>
          </cell>
          <cell r="AK480">
            <v>108.16</v>
          </cell>
          <cell r="AL480">
            <v>111.35</v>
          </cell>
          <cell r="AM480">
            <v>114.53</v>
          </cell>
          <cell r="AN480">
            <v>117.71</v>
          </cell>
          <cell r="AO480">
            <v>120.89</v>
          </cell>
          <cell r="AP480">
            <v>124.07</v>
          </cell>
          <cell r="AQ480">
            <v>127.25</v>
          </cell>
          <cell r="AR480">
            <v>130.43</v>
          </cell>
          <cell r="AS480">
            <v>133.61</v>
          </cell>
          <cell r="AT480">
            <v>136.79</v>
          </cell>
          <cell r="AU480">
            <v>139.97</v>
          </cell>
          <cell r="AV480">
            <v>143.16</v>
          </cell>
          <cell r="AW480">
            <v>146.34</v>
          </cell>
          <cell r="AX480">
            <v>149.52</v>
          </cell>
          <cell r="AY480">
            <v>152.7</v>
          </cell>
          <cell r="AZ480">
            <v>155.88</v>
          </cell>
          <cell r="BA480">
            <v>159.06</v>
          </cell>
          <cell r="BB480">
            <v>162.24</v>
          </cell>
          <cell r="BC480">
            <v>146.34</v>
          </cell>
          <cell r="BD480">
            <v>111</v>
          </cell>
          <cell r="BE480">
            <v>124.71</v>
          </cell>
          <cell r="BF480">
            <v>129.16</v>
          </cell>
          <cell r="BG480">
            <v>133.62</v>
          </cell>
          <cell r="BH480">
            <v>138.07</v>
          </cell>
          <cell r="BI480">
            <v>142.52</v>
          </cell>
          <cell r="BJ480">
            <v>146.98</v>
          </cell>
          <cell r="BK480">
            <v>151.43</v>
          </cell>
          <cell r="BL480">
            <v>155.88</v>
          </cell>
          <cell r="BM480">
            <v>160.34</v>
          </cell>
          <cell r="BN480">
            <v>164.79</v>
          </cell>
          <cell r="BO480">
            <v>169.24</v>
          </cell>
          <cell r="BP480">
            <v>173.7</v>
          </cell>
          <cell r="BQ480">
            <v>178.15</v>
          </cell>
          <cell r="BR480">
            <v>182.6</v>
          </cell>
          <cell r="BS480">
            <v>187.06</v>
          </cell>
          <cell r="BT480">
            <v>191.51</v>
          </cell>
          <cell r="BU480">
            <v>195.96</v>
          </cell>
          <cell r="BV480">
            <v>200.42</v>
          </cell>
          <cell r="BW480">
            <v>204.87</v>
          </cell>
          <cell r="BX480">
            <v>209.32</v>
          </cell>
          <cell r="BY480">
            <v>213.78</v>
          </cell>
          <cell r="BZ480">
            <v>218.23</v>
          </cell>
          <cell r="CA480">
            <v>222.68</v>
          </cell>
          <cell r="CB480">
            <v>227.14</v>
          </cell>
          <cell r="CC480">
            <v>204.87</v>
          </cell>
        </row>
        <row r="481">
          <cell r="AD481">
            <v>112</v>
          </cell>
          <cell r="AE481">
            <v>89.88</v>
          </cell>
          <cell r="AF481">
            <v>93.09</v>
          </cell>
          <cell r="AG481">
            <v>96.3</v>
          </cell>
          <cell r="AH481">
            <v>99.51</v>
          </cell>
          <cell r="AI481">
            <v>102.72</v>
          </cell>
          <cell r="AJ481">
            <v>105.93</v>
          </cell>
          <cell r="AK481">
            <v>109.14</v>
          </cell>
          <cell r="AL481">
            <v>112.35</v>
          </cell>
          <cell r="AM481">
            <v>115.56</v>
          </cell>
          <cell r="AN481">
            <v>118.77</v>
          </cell>
          <cell r="AO481">
            <v>121.97</v>
          </cell>
          <cell r="AP481">
            <v>125.18</v>
          </cell>
          <cell r="AQ481">
            <v>128.39</v>
          </cell>
          <cell r="AR481">
            <v>131.6</v>
          </cell>
          <cell r="AS481">
            <v>134.81</v>
          </cell>
          <cell r="AT481">
            <v>138.02</v>
          </cell>
          <cell r="AU481">
            <v>141.23</v>
          </cell>
          <cell r="AV481">
            <v>144.44</v>
          </cell>
          <cell r="AW481">
            <v>147.65</v>
          </cell>
          <cell r="AX481">
            <v>150.86</v>
          </cell>
          <cell r="AY481">
            <v>154.07</v>
          </cell>
          <cell r="AZ481">
            <v>157.28</v>
          </cell>
          <cell r="BA481">
            <v>160.49</v>
          </cell>
          <cell r="BB481">
            <v>163.7</v>
          </cell>
          <cell r="BC481">
            <v>147.65</v>
          </cell>
          <cell r="BD481">
            <v>112</v>
          </cell>
          <cell r="BE481">
            <v>125.83</v>
          </cell>
          <cell r="BF481">
            <v>130.32</v>
          </cell>
          <cell r="BG481">
            <v>134.82</v>
          </cell>
          <cell r="BH481">
            <v>139.31</v>
          </cell>
          <cell r="BI481">
            <v>143.8</v>
          </cell>
          <cell r="BJ481">
            <v>148.3</v>
          </cell>
          <cell r="BK481">
            <v>152.79</v>
          </cell>
          <cell r="BL481">
            <v>157.28</v>
          </cell>
          <cell r="BM481">
            <v>161.78</v>
          </cell>
          <cell r="BN481">
            <v>166.27</v>
          </cell>
          <cell r="BO481">
            <v>170.76</v>
          </cell>
          <cell r="BP481">
            <v>175.26</v>
          </cell>
          <cell r="BQ481">
            <v>179.75</v>
          </cell>
          <cell r="BR481">
            <v>184.25</v>
          </cell>
          <cell r="BS481">
            <v>188.74</v>
          </cell>
          <cell r="BT481">
            <v>193.23</v>
          </cell>
          <cell r="BU481">
            <v>197.73</v>
          </cell>
          <cell r="BV481">
            <v>202.22</v>
          </cell>
          <cell r="BW481">
            <v>206.71</v>
          </cell>
          <cell r="BX481">
            <v>211.21</v>
          </cell>
          <cell r="BY481">
            <v>215.7</v>
          </cell>
          <cell r="BZ481">
            <v>220.19</v>
          </cell>
          <cell r="CA481">
            <v>224.69</v>
          </cell>
          <cell r="CB481">
            <v>229.18</v>
          </cell>
          <cell r="CC481">
            <v>206.71</v>
          </cell>
        </row>
        <row r="482">
          <cell r="AD482">
            <v>113</v>
          </cell>
          <cell r="AE482">
            <v>90.88</v>
          </cell>
          <cell r="AF482">
            <v>93.92</v>
          </cell>
          <cell r="AG482">
            <v>97.15</v>
          </cell>
          <cell r="AH482">
            <v>100.39</v>
          </cell>
          <cell r="AI482">
            <v>103.63</v>
          </cell>
          <cell r="AJ482">
            <v>106.87</v>
          </cell>
          <cell r="AK482">
            <v>110.11</v>
          </cell>
          <cell r="AL482">
            <v>113.35</v>
          </cell>
          <cell r="AM482">
            <v>116.58</v>
          </cell>
          <cell r="AN482">
            <v>119.82</v>
          </cell>
          <cell r="AO482">
            <v>123.06</v>
          </cell>
          <cell r="AP482">
            <v>126.3</v>
          </cell>
          <cell r="AQ482">
            <v>129.54</v>
          </cell>
          <cell r="AR482">
            <v>132.78</v>
          </cell>
          <cell r="AS482">
            <v>136.01</v>
          </cell>
          <cell r="AT482">
            <v>139.25</v>
          </cell>
          <cell r="AU482">
            <v>142.49</v>
          </cell>
          <cell r="AV482">
            <v>145.73</v>
          </cell>
          <cell r="AW482">
            <v>148.97</v>
          </cell>
          <cell r="AX482">
            <v>152.21</v>
          </cell>
          <cell r="AY482">
            <v>155.44</v>
          </cell>
          <cell r="AZ482">
            <v>158.68</v>
          </cell>
          <cell r="BA482">
            <v>161.92</v>
          </cell>
          <cell r="BB482">
            <v>165.16</v>
          </cell>
          <cell r="BC482">
            <v>148.97</v>
          </cell>
          <cell r="BD482">
            <v>113</v>
          </cell>
          <cell r="BE482">
            <v>126.95</v>
          </cell>
          <cell r="BF482">
            <v>131.48</v>
          </cell>
          <cell r="BG482">
            <v>136.02</v>
          </cell>
          <cell r="BH482">
            <v>140.55</v>
          </cell>
          <cell r="BI482">
            <v>145.08</v>
          </cell>
          <cell r="BJ482">
            <v>149.62</v>
          </cell>
          <cell r="BK482">
            <v>154.15</v>
          </cell>
          <cell r="BL482">
            <v>158.68</v>
          </cell>
          <cell r="BM482">
            <v>163.22</v>
          </cell>
          <cell r="BN482">
            <v>167.75</v>
          </cell>
          <cell r="BO482">
            <v>172.29</v>
          </cell>
          <cell r="BP482">
            <v>176.82</v>
          </cell>
          <cell r="BQ482">
            <v>181.35</v>
          </cell>
          <cell r="BR482">
            <v>185.89</v>
          </cell>
          <cell r="BS482">
            <v>190.42</v>
          </cell>
          <cell r="BT482">
            <v>194.95</v>
          </cell>
          <cell r="BU482">
            <v>199.49</v>
          </cell>
          <cell r="BV482">
            <v>204.02</v>
          </cell>
          <cell r="BW482">
            <v>208.55</v>
          </cell>
          <cell r="BX482">
            <v>213.09</v>
          </cell>
          <cell r="BY482">
            <v>217.62</v>
          </cell>
          <cell r="BZ482">
            <v>222.16</v>
          </cell>
          <cell r="CA482">
            <v>226.69</v>
          </cell>
          <cell r="CB482">
            <v>231.22</v>
          </cell>
          <cell r="CC482">
            <v>208.55</v>
          </cell>
        </row>
        <row r="483">
          <cell r="AD483">
            <v>114</v>
          </cell>
          <cell r="AE483">
            <v>91.48</v>
          </cell>
          <cell r="AF483">
            <v>94.74</v>
          </cell>
          <cell r="AG483">
            <v>98.01</v>
          </cell>
          <cell r="AH483">
            <v>101.28</v>
          </cell>
          <cell r="AI483">
            <v>104.54</v>
          </cell>
          <cell r="AJ483">
            <v>107.81</v>
          </cell>
          <cell r="AK483">
            <v>111.08</v>
          </cell>
          <cell r="AL483">
            <v>114.35</v>
          </cell>
          <cell r="AM483">
            <v>117.61</v>
          </cell>
          <cell r="AN483">
            <v>120.88</v>
          </cell>
          <cell r="AO483">
            <v>124.15</v>
          </cell>
          <cell r="AP483">
            <v>127.41</v>
          </cell>
          <cell r="AQ483">
            <v>130.68</v>
          </cell>
          <cell r="AR483">
            <v>133.95</v>
          </cell>
          <cell r="AS483">
            <v>137.22</v>
          </cell>
          <cell r="AT483">
            <v>140.48</v>
          </cell>
          <cell r="AU483">
            <v>143.75</v>
          </cell>
          <cell r="AV483">
            <v>147.02</v>
          </cell>
          <cell r="AW483">
            <v>150.28</v>
          </cell>
          <cell r="AX483">
            <v>153.55</v>
          </cell>
          <cell r="AY483">
            <v>156.82</v>
          </cell>
          <cell r="AZ483">
            <v>160.08</v>
          </cell>
          <cell r="BA483">
            <v>163.35</v>
          </cell>
          <cell r="BB483">
            <v>166.62</v>
          </cell>
          <cell r="BC483">
            <v>150.28</v>
          </cell>
          <cell r="BD483">
            <v>114</v>
          </cell>
          <cell r="BE483">
            <v>128.07</v>
          </cell>
          <cell r="BF483">
            <v>132.64</v>
          </cell>
          <cell r="BG483">
            <v>137.22</v>
          </cell>
          <cell r="BH483">
            <v>141.79</v>
          </cell>
          <cell r="BI483">
            <v>146.36</v>
          </cell>
          <cell r="BJ483">
            <v>150.94</v>
          </cell>
          <cell r="BK483">
            <v>155.51</v>
          </cell>
          <cell r="BL483">
            <v>160.08</v>
          </cell>
          <cell r="BM483">
            <v>164.66</v>
          </cell>
          <cell r="BN483">
            <v>169.23</v>
          </cell>
          <cell r="BO483">
            <v>173.81</v>
          </cell>
          <cell r="BP483">
            <v>178.38</v>
          </cell>
          <cell r="BQ483">
            <v>182.95</v>
          </cell>
          <cell r="BR483">
            <v>187.53</v>
          </cell>
          <cell r="BS483">
            <v>192.1</v>
          </cell>
          <cell r="BT483">
            <v>196.67</v>
          </cell>
          <cell r="BU483">
            <v>201.25</v>
          </cell>
          <cell r="BV483">
            <v>205.82</v>
          </cell>
          <cell r="BW483">
            <v>210.4</v>
          </cell>
          <cell r="BX483">
            <v>214.97</v>
          </cell>
          <cell r="BY483">
            <v>219.54</v>
          </cell>
          <cell r="BZ483">
            <v>224.12</v>
          </cell>
          <cell r="CA483">
            <v>228.69</v>
          </cell>
          <cell r="CB483">
            <v>233.26</v>
          </cell>
          <cell r="CC483">
            <v>210.4</v>
          </cell>
        </row>
        <row r="484">
          <cell r="AD484">
            <v>115</v>
          </cell>
          <cell r="AE484">
            <v>92.28</v>
          </cell>
          <cell r="AF484">
            <v>95.57</v>
          </cell>
          <cell r="AG484">
            <v>98.87</v>
          </cell>
          <cell r="AH484">
            <v>102.16</v>
          </cell>
          <cell r="AI484">
            <v>105.46</v>
          </cell>
          <cell r="AJ484">
            <v>108.75</v>
          </cell>
          <cell r="AK484">
            <v>112.05</v>
          </cell>
          <cell r="AL484">
            <v>115.35</v>
          </cell>
          <cell r="AM484">
            <v>118.64</v>
          </cell>
          <cell r="AN484">
            <v>121.94</v>
          </cell>
          <cell r="AO484">
            <v>125.23</v>
          </cell>
          <cell r="AP484">
            <v>128.53</v>
          </cell>
          <cell r="AQ484">
            <v>131.82</v>
          </cell>
          <cell r="AR484">
            <v>135.12</v>
          </cell>
          <cell r="AS484">
            <v>138.42</v>
          </cell>
          <cell r="AT484">
            <v>141.71</v>
          </cell>
          <cell r="AU484">
            <v>145.01</v>
          </cell>
          <cell r="AV484">
            <v>148.3</v>
          </cell>
          <cell r="AW484">
            <v>151.6</v>
          </cell>
          <cell r="AX484">
            <v>154.89</v>
          </cell>
          <cell r="AY484">
            <v>158.19</v>
          </cell>
          <cell r="AZ484">
            <v>161.49</v>
          </cell>
          <cell r="BA484">
            <v>164.78</v>
          </cell>
          <cell r="BB484">
            <v>168.08</v>
          </cell>
          <cell r="BC484">
            <v>151.6</v>
          </cell>
          <cell r="BD484">
            <v>115</v>
          </cell>
          <cell r="BE484">
            <v>129.1</v>
          </cell>
          <cell r="BF484">
            <v>133.8</v>
          </cell>
          <cell r="BG484">
            <v>138.42</v>
          </cell>
          <cell r="BH484">
            <v>143.03</v>
          </cell>
          <cell r="BI484">
            <v>147.64</v>
          </cell>
          <cell r="BJ484">
            <v>152.26</v>
          </cell>
          <cell r="BK484">
            <v>156.87</v>
          </cell>
          <cell r="BL484">
            <v>161.48</v>
          </cell>
          <cell r="BM484">
            <v>166.1</v>
          </cell>
          <cell r="BN484">
            <v>170.71</v>
          </cell>
          <cell r="BO484">
            <v>175.33</v>
          </cell>
          <cell r="BP484">
            <v>179.94</v>
          </cell>
          <cell r="BQ484">
            <v>184.55</v>
          </cell>
          <cell r="BR484">
            <v>189.17</v>
          </cell>
          <cell r="BS484">
            <v>193.78</v>
          </cell>
          <cell r="BT484">
            <v>198.4</v>
          </cell>
          <cell r="BU484">
            <v>203.01</v>
          </cell>
          <cell r="BV484">
            <v>207.62</v>
          </cell>
          <cell r="BW484">
            <v>212.24</v>
          </cell>
          <cell r="BX484">
            <v>216.85</v>
          </cell>
          <cell r="BY484">
            <v>221.47</v>
          </cell>
          <cell r="BZ484">
            <v>226.08</v>
          </cell>
          <cell r="CA484">
            <v>230.69</v>
          </cell>
          <cell r="CB484">
            <v>235.31</v>
          </cell>
          <cell r="CC484">
            <v>212.24</v>
          </cell>
        </row>
        <row r="485">
          <cell r="AD485">
            <v>116</v>
          </cell>
          <cell r="AE485">
            <v>93.08</v>
          </cell>
          <cell r="AF485">
            <v>96.4</v>
          </cell>
          <cell r="AG485">
            <v>99.72</v>
          </cell>
          <cell r="AH485">
            <v>103.05</v>
          </cell>
          <cell r="AI485">
            <v>106.37</v>
          </cell>
          <cell r="AJ485">
            <v>109.7</v>
          </cell>
          <cell r="AK485">
            <v>113.02</v>
          </cell>
          <cell r="AL485">
            <v>116.35</v>
          </cell>
          <cell r="AM485">
            <v>119.67</v>
          </cell>
          <cell r="AN485">
            <v>123</v>
          </cell>
          <cell r="AO485">
            <v>126.32</v>
          </cell>
          <cell r="AP485">
            <v>129.64</v>
          </cell>
          <cell r="AQ485">
            <v>132.97</v>
          </cell>
          <cell r="AR485">
            <v>136.29</v>
          </cell>
          <cell r="AS485">
            <v>139.62</v>
          </cell>
          <cell r="AT485">
            <v>142.94</v>
          </cell>
          <cell r="AU485">
            <v>146.27</v>
          </cell>
          <cell r="AV485">
            <v>149.59</v>
          </cell>
          <cell r="AW485">
            <v>152.91</v>
          </cell>
          <cell r="AX485">
            <v>156.24</v>
          </cell>
          <cell r="AY485">
            <v>159.56</v>
          </cell>
          <cell r="AZ485">
            <v>162.89</v>
          </cell>
          <cell r="BA485">
            <v>166.21</v>
          </cell>
          <cell r="BB485">
            <v>169.54</v>
          </cell>
          <cell r="BC485">
            <v>152.91</v>
          </cell>
          <cell r="BD485">
            <v>116</v>
          </cell>
          <cell r="BE485">
            <v>130.31</v>
          </cell>
          <cell r="BF485">
            <v>134.96</v>
          </cell>
          <cell r="BG485">
            <v>139.61</v>
          </cell>
          <cell r="BH485">
            <v>144.27</v>
          </cell>
          <cell r="BI485">
            <v>148.92</v>
          </cell>
          <cell r="BJ485">
            <v>153.58</v>
          </cell>
          <cell r="BK485">
            <v>158.23</v>
          </cell>
          <cell r="BL485">
            <v>162.88</v>
          </cell>
          <cell r="BM485">
            <v>167.54</v>
          </cell>
          <cell r="BN485">
            <v>172.19</v>
          </cell>
          <cell r="BO485">
            <v>176.85</v>
          </cell>
          <cell r="BP485">
            <v>181.5</v>
          </cell>
          <cell r="BQ485">
            <v>186.16</v>
          </cell>
          <cell r="BR485">
            <v>190.81</v>
          </cell>
          <cell r="BS485">
            <v>195.46</v>
          </cell>
          <cell r="BT485">
            <v>200.12</v>
          </cell>
          <cell r="BU485">
            <v>204.77</v>
          </cell>
          <cell r="BV485">
            <v>209.43</v>
          </cell>
          <cell r="BW485">
            <v>214.08</v>
          </cell>
          <cell r="BX485">
            <v>218.73</v>
          </cell>
          <cell r="BY485">
            <v>223.39</v>
          </cell>
          <cell r="BZ485">
            <v>228.04</v>
          </cell>
          <cell r="CA485">
            <v>232.7</v>
          </cell>
          <cell r="CB485">
            <v>237.35</v>
          </cell>
          <cell r="CC485">
            <v>214.08</v>
          </cell>
        </row>
        <row r="486">
          <cell r="AD486">
            <v>117</v>
          </cell>
          <cell r="AE486">
            <v>93.88</v>
          </cell>
          <cell r="AF486">
            <v>97.23</v>
          </cell>
          <cell r="AG486">
            <v>100.58</v>
          </cell>
          <cell r="AH486">
            <v>103.93</v>
          </cell>
          <cell r="AI486">
            <v>107.29</v>
          </cell>
          <cell r="AJ486">
            <v>110.64</v>
          </cell>
          <cell r="AK486">
            <v>113.99</v>
          </cell>
          <cell r="AL486">
            <v>117.35</v>
          </cell>
          <cell r="AM486">
            <v>120.7</v>
          </cell>
          <cell r="AN486">
            <v>124.05</v>
          </cell>
          <cell r="AO486">
            <v>127.41</v>
          </cell>
          <cell r="AP486">
            <v>130.76</v>
          </cell>
          <cell r="AQ486">
            <v>134.11</v>
          </cell>
          <cell r="AR486">
            <v>137.46</v>
          </cell>
          <cell r="AS486">
            <v>140.82</v>
          </cell>
          <cell r="AT486">
            <v>144.17</v>
          </cell>
          <cell r="AU486">
            <v>147.52</v>
          </cell>
          <cell r="AV486">
            <v>150.88</v>
          </cell>
          <cell r="AW486">
            <v>154.23</v>
          </cell>
          <cell r="AX486">
            <v>157.58</v>
          </cell>
          <cell r="AY486">
            <v>160.94</v>
          </cell>
          <cell r="AZ486">
            <v>164.29</v>
          </cell>
          <cell r="BA486">
            <v>167.64</v>
          </cell>
          <cell r="BB486">
            <v>170.99</v>
          </cell>
          <cell r="BC486">
            <v>154.23</v>
          </cell>
          <cell r="BD486">
            <v>117</v>
          </cell>
          <cell r="BE486">
            <v>131.43</v>
          </cell>
          <cell r="BF486">
            <v>136.12</v>
          </cell>
          <cell r="BG486">
            <v>140.81</v>
          </cell>
          <cell r="BH486">
            <v>145.51</v>
          </cell>
          <cell r="BI486">
            <v>150.2</v>
          </cell>
          <cell r="BJ486">
            <v>154.9</v>
          </cell>
          <cell r="BK486">
            <v>159.59</v>
          </cell>
          <cell r="BL486">
            <v>164.29</v>
          </cell>
          <cell r="BM486">
            <v>168.98</v>
          </cell>
          <cell r="BN486">
            <v>173.67</v>
          </cell>
          <cell r="BO486">
            <v>178.37</v>
          </cell>
          <cell r="BP486">
            <v>183.06</v>
          </cell>
          <cell r="BQ486">
            <v>187.76</v>
          </cell>
          <cell r="BR486">
            <v>192.45</v>
          </cell>
          <cell r="BS486">
            <v>197.14</v>
          </cell>
          <cell r="BT486">
            <v>201.84</v>
          </cell>
          <cell r="BU486">
            <v>206.53</v>
          </cell>
          <cell r="BV486">
            <v>211.23</v>
          </cell>
          <cell r="BW486">
            <v>215.92</v>
          </cell>
          <cell r="BX486">
            <v>220.62</v>
          </cell>
          <cell r="BY486">
            <v>225.31</v>
          </cell>
          <cell r="BZ486">
            <v>230</v>
          </cell>
          <cell r="CA486">
            <v>234.7</v>
          </cell>
          <cell r="CB486">
            <v>239.39</v>
          </cell>
          <cell r="CC486">
            <v>215.92</v>
          </cell>
        </row>
        <row r="487">
          <cell r="AD487">
            <v>118</v>
          </cell>
          <cell r="AE487">
            <v>94.68</v>
          </cell>
          <cell r="AF487">
            <v>98.06</v>
          </cell>
          <cell r="AG487">
            <v>101.44</v>
          </cell>
          <cell r="AH487">
            <v>104.82</v>
          </cell>
          <cell r="AI487">
            <v>108.2</v>
          </cell>
          <cell r="AJ487">
            <v>111.58</v>
          </cell>
          <cell r="AK487">
            <v>114.97</v>
          </cell>
          <cell r="AL487">
            <v>118.35</v>
          </cell>
          <cell r="AM487">
            <v>121.73</v>
          </cell>
          <cell r="AN487">
            <v>125.11</v>
          </cell>
          <cell r="AO487">
            <v>128.49</v>
          </cell>
          <cell r="AP487">
            <v>131.87</v>
          </cell>
          <cell r="AQ487">
            <v>135.26</v>
          </cell>
          <cell r="AR487">
            <v>138.64</v>
          </cell>
          <cell r="AS487">
            <v>142.02</v>
          </cell>
          <cell r="AT487">
            <v>145.4</v>
          </cell>
          <cell r="AU487">
            <v>148.78</v>
          </cell>
          <cell r="AV487">
            <v>152.16</v>
          </cell>
          <cell r="AW487">
            <v>155.54</v>
          </cell>
          <cell r="AX487">
            <v>158.93</v>
          </cell>
          <cell r="AY487">
            <v>162.31</v>
          </cell>
          <cell r="AZ487">
            <v>165.69</v>
          </cell>
          <cell r="BA487">
            <v>169.07</v>
          </cell>
          <cell r="BB487">
            <v>172.45</v>
          </cell>
          <cell r="BC487">
            <v>155.54</v>
          </cell>
          <cell r="BD487">
            <v>118</v>
          </cell>
          <cell r="BE487">
            <v>132.55</v>
          </cell>
          <cell r="BF487">
            <v>137.28</v>
          </cell>
          <cell r="BG487">
            <v>142.01</v>
          </cell>
          <cell r="BH487">
            <v>146.75</v>
          </cell>
          <cell r="BI487">
            <v>151.48</v>
          </cell>
          <cell r="BJ487">
            <v>156.22</v>
          </cell>
          <cell r="BK487">
            <v>160.95</v>
          </cell>
          <cell r="BL487">
            <v>165.69</v>
          </cell>
          <cell r="BM487">
            <v>170.42</v>
          </cell>
          <cell r="BN487">
            <v>175.15</v>
          </cell>
          <cell r="BO487">
            <v>179.89</v>
          </cell>
          <cell r="BP487">
            <v>184.62</v>
          </cell>
          <cell r="BQ487">
            <v>189.36</v>
          </cell>
          <cell r="BR487">
            <v>194.09</v>
          </cell>
          <cell r="BS487">
            <v>198.83</v>
          </cell>
          <cell r="BT487">
            <v>203.56</v>
          </cell>
          <cell r="BU487">
            <v>208.29</v>
          </cell>
          <cell r="BV487">
            <v>213.03</v>
          </cell>
          <cell r="BW487">
            <v>217.76</v>
          </cell>
          <cell r="BX487">
            <v>222.5</v>
          </cell>
          <cell r="BY487">
            <v>227.23</v>
          </cell>
          <cell r="BZ487">
            <v>231.97</v>
          </cell>
          <cell r="CA487">
            <v>236.7</v>
          </cell>
          <cell r="CB487">
            <v>241.43</v>
          </cell>
          <cell r="CC487">
            <v>217.76</v>
          </cell>
        </row>
        <row r="488">
          <cell r="AD488">
            <v>119</v>
          </cell>
          <cell r="AE488">
            <v>95.48</v>
          </cell>
          <cell r="AF488">
            <v>98.89</v>
          </cell>
          <cell r="AG488">
            <v>102.3</v>
          </cell>
          <cell r="AH488">
            <v>105.71</v>
          </cell>
          <cell r="AI488">
            <v>109.12</v>
          </cell>
          <cell r="AJ488">
            <v>112.53</v>
          </cell>
          <cell r="AK488">
            <v>115.94</v>
          </cell>
          <cell r="AL488">
            <v>119.35</v>
          </cell>
          <cell r="AM488">
            <v>122.76</v>
          </cell>
          <cell r="AN488">
            <v>126.17</v>
          </cell>
          <cell r="AO488">
            <v>129.58</v>
          </cell>
          <cell r="AP488">
            <v>132.99</v>
          </cell>
          <cell r="AQ488">
            <v>136.4</v>
          </cell>
          <cell r="AR488">
            <v>139.81</v>
          </cell>
          <cell r="AS488">
            <v>143.22</v>
          </cell>
          <cell r="AT488">
            <v>146.63</v>
          </cell>
          <cell r="AU488">
            <v>150.04</v>
          </cell>
          <cell r="AV488">
            <v>153.45</v>
          </cell>
          <cell r="AW488">
            <v>156.86</v>
          </cell>
          <cell r="AX488">
            <v>160.27</v>
          </cell>
          <cell r="AY488">
            <v>163.68</v>
          </cell>
          <cell r="AZ488">
            <v>167.09</v>
          </cell>
          <cell r="BA488">
            <v>170.5</v>
          </cell>
          <cell r="BB488">
            <v>173.91</v>
          </cell>
          <cell r="BC488">
            <v>156.86</v>
          </cell>
          <cell r="BD488">
            <v>119</v>
          </cell>
          <cell r="BE488">
            <v>133.67</v>
          </cell>
          <cell r="BF488">
            <v>138.44</v>
          </cell>
          <cell r="BG488">
            <v>143.21</v>
          </cell>
          <cell r="BH488">
            <v>147.99</v>
          </cell>
          <cell r="BI488">
            <v>152.76</v>
          </cell>
          <cell r="BJ488">
            <v>157.54</v>
          </cell>
          <cell r="BK488">
            <v>162.31</v>
          </cell>
          <cell r="BL488">
            <v>167.09</v>
          </cell>
          <cell r="BM488">
            <v>171.86</v>
          </cell>
          <cell r="BN488">
            <v>176.64</v>
          </cell>
          <cell r="BO488">
            <v>181.41</v>
          </cell>
          <cell r="BP488">
            <v>186.18</v>
          </cell>
          <cell r="BQ488">
            <v>190.96</v>
          </cell>
          <cell r="BR488">
            <v>195.73</v>
          </cell>
          <cell r="BS488">
            <v>200.51</v>
          </cell>
          <cell r="BT488">
            <v>205.28</v>
          </cell>
          <cell r="BU488">
            <v>210.06</v>
          </cell>
          <cell r="BV488">
            <v>214.83</v>
          </cell>
          <cell r="BW488">
            <v>219.6</v>
          </cell>
          <cell r="BX488">
            <v>224.38</v>
          </cell>
          <cell r="BY488">
            <v>229.15</v>
          </cell>
          <cell r="BZ488">
            <v>233.93</v>
          </cell>
          <cell r="CA488">
            <v>238.7</v>
          </cell>
          <cell r="CB488">
            <v>243.48</v>
          </cell>
          <cell r="CC488">
            <v>219.6</v>
          </cell>
        </row>
        <row r="489">
          <cell r="AD489">
            <v>120</v>
          </cell>
          <cell r="AE489">
            <v>96.27</v>
          </cell>
          <cell r="AF489">
            <v>99.71</v>
          </cell>
          <cell r="AG489">
            <v>103.15</v>
          </cell>
          <cell r="AH489">
            <v>106.59</v>
          </cell>
          <cell r="AI489">
            <v>110.03</v>
          </cell>
          <cell r="AJ489">
            <v>113.47</v>
          </cell>
          <cell r="AK489">
            <v>116.91</v>
          </cell>
          <cell r="AL489">
            <v>120.35</v>
          </cell>
          <cell r="AM489">
            <v>123.79</v>
          </cell>
          <cell r="AN489">
            <v>127.23</v>
          </cell>
          <cell r="AO489">
            <v>130.66</v>
          </cell>
          <cell r="AP489">
            <v>134.1</v>
          </cell>
          <cell r="AQ489">
            <v>137.54</v>
          </cell>
          <cell r="AR489">
            <v>140.98</v>
          </cell>
          <cell r="AS489">
            <v>144.42</v>
          </cell>
          <cell r="AT489">
            <v>147.86</v>
          </cell>
          <cell r="AU489">
            <v>151.3</v>
          </cell>
          <cell r="AV489">
            <v>154.74</v>
          </cell>
          <cell r="AW489">
            <v>158.18</v>
          </cell>
          <cell r="AX489">
            <v>161.61</v>
          </cell>
          <cell r="AY489">
            <v>165.05</v>
          </cell>
          <cell r="AZ489">
            <v>168.49</v>
          </cell>
          <cell r="BA489">
            <v>171.93</v>
          </cell>
          <cell r="BB489">
            <v>175.37</v>
          </cell>
          <cell r="BC489">
            <v>158.18</v>
          </cell>
          <cell r="BD489">
            <v>120</v>
          </cell>
          <cell r="BE489">
            <v>134.78</v>
          </cell>
          <cell r="BF489">
            <v>139.6</v>
          </cell>
          <cell r="BG489">
            <v>144.41</v>
          </cell>
          <cell r="BH489">
            <v>149.23</v>
          </cell>
          <cell r="BI489">
            <v>154.04</v>
          </cell>
          <cell r="BJ489">
            <v>157.86</v>
          </cell>
          <cell r="BK489">
            <v>163.67</v>
          </cell>
          <cell r="BL489">
            <v>168.49</v>
          </cell>
          <cell r="BM489">
            <v>173.3</v>
          </cell>
          <cell r="BN489">
            <v>178.12</v>
          </cell>
          <cell r="BO489">
            <v>182.93</v>
          </cell>
          <cell r="BP489">
            <v>187.74</v>
          </cell>
          <cell r="BQ489">
            <v>192.56</v>
          </cell>
          <cell r="BR489">
            <v>197.37</v>
          </cell>
          <cell r="BS489">
            <v>202.19</v>
          </cell>
          <cell r="BT489">
            <v>207</v>
          </cell>
          <cell r="BU489">
            <v>211.82</v>
          </cell>
          <cell r="BV489">
            <v>216.63</v>
          </cell>
          <cell r="BW489">
            <v>221.45</v>
          </cell>
          <cell r="BX489">
            <v>226.26</v>
          </cell>
          <cell r="BY489">
            <v>231.07</v>
          </cell>
          <cell r="BZ489">
            <v>235.89</v>
          </cell>
          <cell r="CA489">
            <v>240.7</v>
          </cell>
          <cell r="CB489">
            <v>245.52</v>
          </cell>
          <cell r="CC489">
            <v>221.45</v>
          </cell>
        </row>
        <row r="490">
          <cell r="AD490">
            <v>121</v>
          </cell>
          <cell r="AE490">
            <v>97.07</v>
          </cell>
          <cell r="AF490">
            <v>100.54</v>
          </cell>
          <cell r="AG490">
            <v>104.01</v>
          </cell>
          <cell r="AH490">
            <v>107.48</v>
          </cell>
          <cell r="AI490">
            <v>110.94</v>
          </cell>
          <cell r="AJ490">
            <v>114.41</v>
          </cell>
          <cell r="AK490">
            <v>117.88</v>
          </cell>
          <cell r="AL490">
            <v>121.35</v>
          </cell>
          <cell r="AM490">
            <v>124.82</v>
          </cell>
          <cell r="AN490">
            <v>128.28</v>
          </cell>
          <cell r="AO490">
            <v>131.75</v>
          </cell>
          <cell r="AP490">
            <v>135.22</v>
          </cell>
          <cell r="AQ490">
            <v>138.69</v>
          </cell>
          <cell r="AR490">
            <v>142.15</v>
          </cell>
          <cell r="AS490">
            <v>145.62</v>
          </cell>
          <cell r="AT490">
            <v>149.09</v>
          </cell>
          <cell r="AU490">
            <v>152.56</v>
          </cell>
          <cell r="AV490">
            <v>156.02</v>
          </cell>
          <cell r="AW490">
            <v>159.49</v>
          </cell>
          <cell r="AX490">
            <v>162.96</v>
          </cell>
          <cell r="AY490">
            <v>166.43</v>
          </cell>
          <cell r="AZ490">
            <v>169.89</v>
          </cell>
          <cell r="BA490">
            <v>173.36</v>
          </cell>
          <cell r="BB490">
            <v>176.83</v>
          </cell>
          <cell r="BC490">
            <v>159.49</v>
          </cell>
          <cell r="BD490">
            <v>121</v>
          </cell>
          <cell r="BE490">
            <v>135.9</v>
          </cell>
          <cell r="BF490">
            <v>140.76</v>
          </cell>
          <cell r="BG490">
            <v>145.61</v>
          </cell>
          <cell r="BH490">
            <v>150.47</v>
          </cell>
          <cell r="BI490">
            <v>155.32</v>
          </cell>
          <cell r="BJ490">
            <v>160.18</v>
          </cell>
          <cell r="BK490">
            <v>165.03</v>
          </cell>
          <cell r="BL490">
            <v>169.89</v>
          </cell>
          <cell r="BM490">
            <v>174.74</v>
          </cell>
          <cell r="BN490">
            <v>179.6</v>
          </cell>
          <cell r="BO490">
            <v>184.45</v>
          </cell>
          <cell r="BP490">
            <v>189.31</v>
          </cell>
          <cell r="BQ490">
            <v>194.16</v>
          </cell>
          <cell r="BR490">
            <v>199.01</v>
          </cell>
          <cell r="BS490">
            <v>203.87</v>
          </cell>
          <cell r="BT490">
            <v>208.72</v>
          </cell>
          <cell r="BU490">
            <v>213.58</v>
          </cell>
          <cell r="BV490">
            <v>218.43</v>
          </cell>
          <cell r="BW490">
            <v>223.29</v>
          </cell>
          <cell r="BX490">
            <v>228.14</v>
          </cell>
          <cell r="BY490">
            <v>233</v>
          </cell>
          <cell r="BZ490">
            <v>237.85</v>
          </cell>
          <cell r="CA490">
            <v>242.71</v>
          </cell>
          <cell r="CB490">
            <v>247.56</v>
          </cell>
          <cell r="CC490">
            <v>223.29</v>
          </cell>
        </row>
        <row r="491">
          <cell r="AD491">
            <v>122</v>
          </cell>
          <cell r="AE491">
            <v>97.87</v>
          </cell>
          <cell r="AF491">
            <v>101.37</v>
          </cell>
          <cell r="AG491">
            <v>104.87</v>
          </cell>
          <cell r="AH491">
            <v>108.36</v>
          </cell>
          <cell r="AI491">
            <v>111.86</v>
          </cell>
          <cell r="AJ491">
            <v>115.36</v>
          </cell>
          <cell r="AK491">
            <v>118.85</v>
          </cell>
          <cell r="AL491">
            <v>122.35</v>
          </cell>
          <cell r="AM491">
            <v>125.84</v>
          </cell>
          <cell r="AN491">
            <v>129.34</v>
          </cell>
          <cell r="AO491">
            <v>132.84</v>
          </cell>
          <cell r="AP491">
            <v>136.33</v>
          </cell>
          <cell r="AQ491">
            <v>139.83</v>
          </cell>
          <cell r="AR491">
            <v>143.33</v>
          </cell>
          <cell r="AS491">
            <v>146.82</v>
          </cell>
          <cell r="AT491">
            <v>150.32</v>
          </cell>
          <cell r="AU491">
            <v>153.81</v>
          </cell>
          <cell r="AV491">
            <v>157.31</v>
          </cell>
          <cell r="AW491">
            <v>160.81</v>
          </cell>
          <cell r="AX491">
            <v>164.3</v>
          </cell>
          <cell r="AY491">
            <v>167.8</v>
          </cell>
          <cell r="AZ491">
            <v>171.3</v>
          </cell>
          <cell r="BA491">
            <v>174.79</v>
          </cell>
          <cell r="BB491">
            <v>178.29</v>
          </cell>
          <cell r="BC491">
            <v>160.81</v>
          </cell>
          <cell r="BD491">
            <v>122</v>
          </cell>
          <cell r="BE491">
            <v>137.02</v>
          </cell>
          <cell r="BF491">
            <v>141.92</v>
          </cell>
          <cell r="BG491">
            <v>146.81</v>
          </cell>
          <cell r="BH491">
            <v>151.71</v>
          </cell>
          <cell r="BI491">
            <v>156.6</v>
          </cell>
          <cell r="BJ491">
            <v>161.5</v>
          </cell>
          <cell r="BK491">
            <v>166.39</v>
          </cell>
          <cell r="BL491">
            <v>171.29</v>
          </cell>
          <cell r="BM491">
            <v>176.18</v>
          </cell>
          <cell r="BN491">
            <v>181.08</v>
          </cell>
          <cell r="BO491">
            <v>185.97</v>
          </cell>
          <cell r="BP491">
            <v>190.87</v>
          </cell>
          <cell r="BQ491">
            <v>195.76</v>
          </cell>
          <cell r="BR491">
            <v>200.66</v>
          </cell>
          <cell r="BS491">
            <v>205.55</v>
          </cell>
          <cell r="BT491">
            <v>210.45</v>
          </cell>
          <cell r="BU491">
            <v>215.34</v>
          </cell>
          <cell r="BV491">
            <v>220.23</v>
          </cell>
          <cell r="BW491">
            <v>225.13</v>
          </cell>
          <cell r="BX491">
            <v>230.02</v>
          </cell>
          <cell r="BY491">
            <v>234.92</v>
          </cell>
          <cell r="BZ491">
            <v>239.81</v>
          </cell>
          <cell r="CA491">
            <v>244.71</v>
          </cell>
          <cell r="CB491">
            <v>249.6</v>
          </cell>
          <cell r="CC491">
            <v>225.13</v>
          </cell>
        </row>
        <row r="492">
          <cell r="AD492">
            <v>123</v>
          </cell>
          <cell r="AE492">
            <v>98.67</v>
          </cell>
          <cell r="AF492">
            <v>102.2</v>
          </cell>
          <cell r="AG492">
            <v>105.72</v>
          </cell>
          <cell r="AH492">
            <v>109.25</v>
          </cell>
          <cell r="AI492">
            <v>112.77</v>
          </cell>
          <cell r="AJ492">
            <v>116.3</v>
          </cell>
          <cell r="AK492">
            <v>119.82</v>
          </cell>
          <cell r="AL492">
            <v>123.35</v>
          </cell>
          <cell r="AM492">
            <v>126.87</v>
          </cell>
          <cell r="AN492">
            <v>130.4</v>
          </cell>
          <cell r="AO492">
            <v>133.92</v>
          </cell>
          <cell r="AP492">
            <v>137.45</v>
          </cell>
          <cell r="AQ492">
            <v>140.97</v>
          </cell>
          <cell r="AR492">
            <v>144.5</v>
          </cell>
          <cell r="AS492">
            <v>148.02</v>
          </cell>
          <cell r="AT492">
            <v>151.55</v>
          </cell>
          <cell r="AU492">
            <v>155.07</v>
          </cell>
          <cell r="AV492">
            <v>158.6</v>
          </cell>
          <cell r="AW492">
            <v>162.12</v>
          </cell>
          <cell r="AX492">
            <v>165.65</v>
          </cell>
          <cell r="AY492">
            <v>169.17</v>
          </cell>
          <cell r="AZ492">
            <v>172.7</v>
          </cell>
          <cell r="BA492">
            <v>176.22</v>
          </cell>
          <cell r="BB492">
            <v>179.75</v>
          </cell>
          <cell r="BC492">
            <v>162.12</v>
          </cell>
          <cell r="BD492">
            <v>123</v>
          </cell>
          <cell r="BE492">
            <v>138.14</v>
          </cell>
          <cell r="BF492">
            <v>143.08</v>
          </cell>
          <cell r="BG492">
            <v>148.01</v>
          </cell>
          <cell r="BH492">
            <v>152.95</v>
          </cell>
          <cell r="BI492">
            <v>157.88</v>
          </cell>
          <cell r="BJ492">
            <v>162.82</v>
          </cell>
          <cell r="BK492">
            <v>167.75</v>
          </cell>
          <cell r="BL492">
            <v>172.69</v>
          </cell>
          <cell r="BM492">
            <v>177.62</v>
          </cell>
          <cell r="BN492">
            <v>182.56</v>
          </cell>
          <cell r="BO492">
            <v>187.49</v>
          </cell>
          <cell r="BP492">
            <v>192.43</v>
          </cell>
          <cell r="BQ492">
            <v>197.36</v>
          </cell>
          <cell r="BR492">
            <v>202.3</v>
          </cell>
          <cell r="BS492">
            <v>207.23</v>
          </cell>
          <cell r="BT492">
            <v>212.17</v>
          </cell>
          <cell r="BU492">
            <v>217.1</v>
          </cell>
          <cell r="BV492">
            <v>222.04</v>
          </cell>
          <cell r="BW492">
            <v>226.97</v>
          </cell>
          <cell r="BX492">
            <v>231.91</v>
          </cell>
          <cell r="BY492">
            <v>236.84</v>
          </cell>
          <cell r="BZ492">
            <v>241.78</v>
          </cell>
          <cell r="CA492">
            <v>246.71</v>
          </cell>
          <cell r="CB492">
            <v>251.65</v>
          </cell>
          <cell r="CC492">
            <v>226.97</v>
          </cell>
        </row>
        <row r="493">
          <cell r="AD493">
            <v>124</v>
          </cell>
          <cell r="AE493">
            <v>99.47</v>
          </cell>
          <cell r="AF493">
            <v>103.03</v>
          </cell>
          <cell r="AG493">
            <v>106.58</v>
          </cell>
          <cell r="AH493">
            <v>110.13</v>
          </cell>
          <cell r="AI493">
            <v>113.69</v>
          </cell>
          <cell r="AJ493">
            <v>117.24</v>
          </cell>
          <cell r="AK493">
            <v>120.79</v>
          </cell>
          <cell r="AL493">
            <v>124.35</v>
          </cell>
          <cell r="AM493">
            <v>127.9</v>
          </cell>
          <cell r="AN493">
            <v>131.46</v>
          </cell>
          <cell r="AO493">
            <v>135.01</v>
          </cell>
          <cell r="AP493">
            <v>138.56</v>
          </cell>
          <cell r="AQ493">
            <v>142.12</v>
          </cell>
          <cell r="AR493">
            <v>145.67</v>
          </cell>
          <cell r="AS493">
            <v>149.22</v>
          </cell>
          <cell r="AT493">
            <v>152.78</v>
          </cell>
          <cell r="AU493">
            <v>156.33</v>
          </cell>
          <cell r="AV493">
            <v>159.88</v>
          </cell>
          <cell r="AW493">
            <v>163.44</v>
          </cell>
          <cell r="AX493">
            <v>166.99</v>
          </cell>
          <cell r="AY493">
            <v>170.54</v>
          </cell>
          <cell r="AZ493">
            <v>174.1</v>
          </cell>
          <cell r="BA493">
            <v>177.65</v>
          </cell>
          <cell r="BB493">
            <v>181.21</v>
          </cell>
          <cell r="BC493">
            <v>163.44</v>
          </cell>
          <cell r="BD493">
            <v>124</v>
          </cell>
          <cell r="BE493">
            <v>139.26</v>
          </cell>
          <cell r="BF493">
            <v>144.24</v>
          </cell>
          <cell r="BG493">
            <v>149.21</v>
          </cell>
          <cell r="BH493">
            <v>154.19</v>
          </cell>
          <cell r="BI493">
            <v>159.16</v>
          </cell>
          <cell r="BJ493">
            <v>164.14</v>
          </cell>
          <cell r="BK493">
            <v>169.11</v>
          </cell>
          <cell r="BL493">
            <v>174.09</v>
          </cell>
          <cell r="BM493">
            <v>179.06</v>
          </cell>
          <cell r="BN493">
            <v>184.04</v>
          </cell>
          <cell r="BO493">
            <v>189.01</v>
          </cell>
          <cell r="BP493">
            <v>193.99</v>
          </cell>
          <cell r="BQ493">
            <v>198.96</v>
          </cell>
          <cell r="BR493">
            <v>203.94</v>
          </cell>
          <cell r="BS493">
            <v>208.91</v>
          </cell>
          <cell r="BT493">
            <v>213.89</v>
          </cell>
          <cell r="BU493">
            <v>218.86</v>
          </cell>
          <cell r="BV493">
            <v>223.84</v>
          </cell>
          <cell r="BW493">
            <v>228.81</v>
          </cell>
          <cell r="BX493">
            <v>233.79</v>
          </cell>
          <cell r="BY493">
            <v>238.76</v>
          </cell>
          <cell r="BZ493">
            <v>243.74</v>
          </cell>
          <cell r="CA493">
            <v>248.71</v>
          </cell>
          <cell r="CB493">
            <v>253.69</v>
          </cell>
          <cell r="CC493">
            <v>228.81</v>
          </cell>
        </row>
        <row r="494">
          <cell r="AD494">
            <v>125</v>
          </cell>
          <cell r="AE494">
            <v>100.27</v>
          </cell>
          <cell r="AF494">
            <v>103.86</v>
          </cell>
          <cell r="AG494">
            <v>107.44</v>
          </cell>
          <cell r="AH494">
            <v>111.02</v>
          </cell>
          <cell r="AI494">
            <v>114.6</v>
          </cell>
          <cell r="AJ494">
            <v>118.18</v>
          </cell>
          <cell r="AK494">
            <v>121.77</v>
          </cell>
          <cell r="AL494">
            <v>125.35</v>
          </cell>
          <cell r="AM494">
            <v>128.93</v>
          </cell>
          <cell r="AN494">
            <v>132.51</v>
          </cell>
          <cell r="AO494">
            <v>136.1</v>
          </cell>
          <cell r="AP494">
            <v>139.68</v>
          </cell>
          <cell r="AQ494">
            <v>143.26</v>
          </cell>
          <cell r="AR494">
            <v>146.84</v>
          </cell>
          <cell r="AS494">
            <v>150.42</v>
          </cell>
          <cell r="AT494">
            <v>154.01</v>
          </cell>
          <cell r="AU494">
            <v>157.59</v>
          </cell>
          <cell r="AV494">
            <v>161.17</v>
          </cell>
          <cell r="AW494">
            <v>164.75</v>
          </cell>
          <cell r="AX494">
            <v>168.34</v>
          </cell>
          <cell r="AY494">
            <v>171.92</v>
          </cell>
          <cell r="AZ494">
            <v>175.5</v>
          </cell>
          <cell r="BA494">
            <v>179.08</v>
          </cell>
          <cell r="BB494">
            <v>182.66</v>
          </cell>
          <cell r="BC494">
            <v>164.75</v>
          </cell>
          <cell r="BD494">
            <v>125</v>
          </cell>
          <cell r="BE494">
            <v>140.38</v>
          </cell>
          <cell r="BF494">
            <v>145.4</v>
          </cell>
          <cell r="BG494">
            <v>150.41</v>
          </cell>
          <cell r="BH494">
            <v>155.43</v>
          </cell>
          <cell r="BI494">
            <v>160.44</v>
          </cell>
          <cell r="BJ494">
            <v>165.46</v>
          </cell>
          <cell r="BK494">
            <v>170.47</v>
          </cell>
          <cell r="BL494">
            <v>175.49</v>
          </cell>
          <cell r="BM494">
            <v>180.5</v>
          </cell>
          <cell r="BN494">
            <v>185.52</v>
          </cell>
          <cell r="BO494">
            <v>190.53</v>
          </cell>
          <cell r="BP494">
            <v>195.55</v>
          </cell>
          <cell r="BQ494">
            <v>200.56</v>
          </cell>
          <cell r="BR494">
            <v>205.58</v>
          </cell>
          <cell r="BS494">
            <v>210.59</v>
          </cell>
          <cell r="BT494">
            <v>215.61</v>
          </cell>
          <cell r="BU494">
            <v>220.62</v>
          </cell>
          <cell r="BV494">
            <v>225.64</v>
          </cell>
          <cell r="BW494">
            <v>230.65</v>
          </cell>
          <cell r="BX494">
            <v>235.67</v>
          </cell>
          <cell r="BY494">
            <v>240.68</v>
          </cell>
          <cell r="BZ494">
            <v>245.7</v>
          </cell>
          <cell r="CA494">
            <v>250.71</v>
          </cell>
          <cell r="CB494">
            <v>255.73</v>
          </cell>
          <cell r="CC494">
            <v>230.65</v>
          </cell>
        </row>
        <row r="495">
          <cell r="AD495">
            <v>126</v>
          </cell>
          <cell r="AE495">
            <v>101.07</v>
          </cell>
          <cell r="AF495">
            <v>104.68</v>
          </cell>
          <cell r="AG495">
            <v>108.29</v>
          </cell>
          <cell r="AH495">
            <v>111.91</v>
          </cell>
          <cell r="AI495">
            <v>115.52</v>
          </cell>
          <cell r="AJ495">
            <v>119.12</v>
          </cell>
          <cell r="AK495">
            <v>122.74</v>
          </cell>
          <cell r="AL495">
            <v>126.35</v>
          </cell>
          <cell r="AM495">
            <v>129.96</v>
          </cell>
          <cell r="AN495">
            <v>133.57</v>
          </cell>
          <cell r="AO495">
            <v>137.18</v>
          </cell>
          <cell r="AP495">
            <v>140.79</v>
          </cell>
          <cell r="AQ495">
            <v>144.4</v>
          </cell>
          <cell r="AR495">
            <v>148.01</v>
          </cell>
          <cell r="AS495">
            <v>151.63</v>
          </cell>
          <cell r="AT495">
            <v>155.24</v>
          </cell>
          <cell r="AU495">
            <v>158.85</v>
          </cell>
          <cell r="AV495">
            <v>162.46</v>
          </cell>
          <cell r="AW495">
            <v>166.07</v>
          </cell>
          <cell r="AX495">
            <v>169.68</v>
          </cell>
          <cell r="AY495">
            <v>173.29</v>
          </cell>
          <cell r="AZ495">
            <v>176.9</v>
          </cell>
          <cell r="BA495">
            <v>180.51</v>
          </cell>
          <cell r="BB495">
            <v>184.12</v>
          </cell>
          <cell r="BC495">
            <v>166.07</v>
          </cell>
          <cell r="BD495">
            <v>126</v>
          </cell>
          <cell r="BE495">
            <v>141.5</v>
          </cell>
          <cell r="BF495">
            <v>146.56</v>
          </cell>
          <cell r="BG495">
            <v>151.61</v>
          </cell>
          <cell r="BH495">
            <v>156.67</v>
          </cell>
          <cell r="BI495">
            <v>161.72</v>
          </cell>
          <cell r="BJ495">
            <v>166.78</v>
          </cell>
          <cell r="BK495">
            <v>171.83</v>
          </cell>
          <cell r="BL495">
            <v>176.89</v>
          </cell>
          <cell r="BM495">
            <v>181.94</v>
          </cell>
          <cell r="BN495">
            <v>187</v>
          </cell>
          <cell r="BO495">
            <v>192.05</v>
          </cell>
          <cell r="BP495">
            <v>197.11</v>
          </cell>
          <cell r="BQ495">
            <v>202.16</v>
          </cell>
          <cell r="BR495">
            <v>207.22</v>
          </cell>
          <cell r="BS495">
            <v>212.27</v>
          </cell>
          <cell r="BT495">
            <v>217.33</v>
          </cell>
          <cell r="BU495">
            <v>222.39</v>
          </cell>
          <cell r="BV495">
            <v>227.44</v>
          </cell>
          <cell r="BW495">
            <v>232.5</v>
          </cell>
          <cell r="BX495">
            <v>237.55</v>
          </cell>
          <cell r="BY495">
            <v>242.61</v>
          </cell>
          <cell r="BZ495">
            <v>247.66</v>
          </cell>
          <cell r="CA495">
            <v>252.72</v>
          </cell>
          <cell r="CB495">
            <v>257.77</v>
          </cell>
          <cell r="CC495">
            <v>232.5</v>
          </cell>
        </row>
        <row r="496">
          <cell r="AD496">
            <v>127</v>
          </cell>
          <cell r="AE496">
            <v>101.87</v>
          </cell>
          <cell r="AF496">
            <v>105.51</v>
          </cell>
          <cell r="AG496">
            <v>109.15</v>
          </cell>
          <cell r="AH496">
            <v>112.79</v>
          </cell>
          <cell r="AI496">
            <v>116.43</v>
          </cell>
          <cell r="AJ496">
            <v>120.07</v>
          </cell>
          <cell r="AK496">
            <v>123.71</v>
          </cell>
          <cell r="AL496">
            <v>127.35</v>
          </cell>
          <cell r="AM496">
            <v>130.99</v>
          </cell>
          <cell r="AN496">
            <v>134.63</v>
          </cell>
          <cell r="AO496">
            <v>138.27</v>
          </cell>
          <cell r="AP496">
            <v>141.91</v>
          </cell>
          <cell r="AQ496">
            <v>145.55</v>
          </cell>
          <cell r="AR496">
            <v>149.19</v>
          </cell>
          <cell r="AS496">
            <v>152.83</v>
          </cell>
          <cell r="AT496">
            <v>156.47</v>
          </cell>
          <cell r="AU496">
            <v>160.1</v>
          </cell>
          <cell r="AV496">
            <v>163.74</v>
          </cell>
          <cell r="AW496">
            <v>167.38</v>
          </cell>
          <cell r="AX496">
            <v>171.02</v>
          </cell>
          <cell r="AY496">
            <v>174.66</v>
          </cell>
          <cell r="AZ496">
            <v>178.3</v>
          </cell>
          <cell r="BA496">
            <v>181.94</v>
          </cell>
          <cell r="BB496">
            <v>185.58</v>
          </cell>
          <cell r="BC496">
            <v>167.38</v>
          </cell>
          <cell r="BD496">
            <v>127</v>
          </cell>
          <cell r="BE496">
            <v>142.62</v>
          </cell>
          <cell r="BF496">
            <v>147.72</v>
          </cell>
          <cell r="BG496">
            <v>152.81</v>
          </cell>
          <cell r="BH496">
            <v>157.94</v>
          </cell>
          <cell r="BI496">
            <v>163</v>
          </cell>
          <cell r="BJ496">
            <v>168.1</v>
          </cell>
          <cell r="BK496">
            <v>173.19</v>
          </cell>
          <cell r="BL496">
            <v>178.29</v>
          </cell>
          <cell r="BM496">
            <v>183.38</v>
          </cell>
          <cell r="BN496">
            <v>188.48</v>
          </cell>
          <cell r="BO496">
            <v>193.57</v>
          </cell>
          <cell r="BP496">
            <v>198.67</v>
          </cell>
          <cell r="BQ496">
            <v>203.77</v>
          </cell>
          <cell r="BR496">
            <v>208.86</v>
          </cell>
          <cell r="BS496">
            <v>213.96</v>
          </cell>
          <cell r="BT496">
            <v>219.05</v>
          </cell>
          <cell r="BU496">
            <v>224.15</v>
          </cell>
          <cell r="BV496">
            <v>229.24</v>
          </cell>
          <cell r="BW496">
            <v>234.34</v>
          </cell>
          <cell r="BX496">
            <v>239.43</v>
          </cell>
          <cell r="BY496">
            <v>244.53</v>
          </cell>
          <cell r="BZ496">
            <v>249.62</v>
          </cell>
          <cell r="CA496">
            <v>254.72</v>
          </cell>
          <cell r="CB496">
            <v>259.81</v>
          </cell>
          <cell r="CC496">
            <v>234.34</v>
          </cell>
        </row>
        <row r="497">
          <cell r="AD497">
            <v>128</v>
          </cell>
          <cell r="AE497">
            <v>102.67</v>
          </cell>
          <cell r="AF497">
            <v>106.34</v>
          </cell>
          <cell r="AG497">
            <v>110.01</v>
          </cell>
          <cell r="AH497">
            <v>113.68</v>
          </cell>
          <cell r="AI497">
            <v>117.34</v>
          </cell>
          <cell r="AJ497">
            <v>121.01</v>
          </cell>
          <cell r="AK497">
            <v>124.68</v>
          </cell>
          <cell r="AL497">
            <v>128.35</v>
          </cell>
          <cell r="AM497">
            <v>132.02</v>
          </cell>
          <cell r="AN497">
            <v>135.69</v>
          </cell>
          <cell r="AO497">
            <v>139.35</v>
          </cell>
          <cell r="AP497">
            <v>143.02</v>
          </cell>
          <cell r="AQ497">
            <v>146.69</v>
          </cell>
          <cell r="AR497">
            <v>150.36</v>
          </cell>
          <cell r="AS497">
            <v>154.03</v>
          </cell>
          <cell r="AT497">
            <v>157.69</v>
          </cell>
          <cell r="AU497">
            <v>161.36</v>
          </cell>
          <cell r="AV497">
            <v>165.03</v>
          </cell>
          <cell r="AW497">
            <v>168.7</v>
          </cell>
          <cell r="AX497">
            <v>172.37</v>
          </cell>
          <cell r="AY497">
            <v>176.04</v>
          </cell>
          <cell r="AZ497">
            <v>179.7</v>
          </cell>
          <cell r="BA497">
            <v>183.37</v>
          </cell>
          <cell r="BB497">
            <v>187.04</v>
          </cell>
          <cell r="BC497">
            <v>168.7</v>
          </cell>
          <cell r="BD497">
            <v>128</v>
          </cell>
          <cell r="BE497">
            <v>143.74</v>
          </cell>
          <cell r="BF497">
            <v>148.88</v>
          </cell>
          <cell r="BG497">
            <v>154.01</v>
          </cell>
          <cell r="BH497">
            <v>159.15</v>
          </cell>
          <cell r="BI497">
            <v>164.28</v>
          </cell>
          <cell r="BJ497">
            <v>169.42</v>
          </cell>
          <cell r="BK497">
            <v>174.55</v>
          </cell>
          <cell r="BL497">
            <v>179.69</v>
          </cell>
          <cell r="BM497">
            <v>184.82</v>
          </cell>
          <cell r="BN497">
            <v>189.96</v>
          </cell>
          <cell r="BO497">
            <v>195.1</v>
          </cell>
          <cell r="BP497">
            <v>200.23</v>
          </cell>
          <cell r="BQ497">
            <v>205.37</v>
          </cell>
          <cell r="BR497">
            <v>210.5</v>
          </cell>
          <cell r="BS497">
            <v>215.64</v>
          </cell>
          <cell r="BT497">
            <v>220.77</v>
          </cell>
          <cell r="BU497">
            <v>225.91</v>
          </cell>
          <cell r="BV497">
            <v>231.04</v>
          </cell>
          <cell r="BW497">
            <v>236.18</v>
          </cell>
          <cell r="BX497">
            <v>241.31</v>
          </cell>
          <cell r="BY497">
            <v>246.45</v>
          </cell>
          <cell r="BZ497">
            <v>251.59</v>
          </cell>
          <cell r="CA497">
            <v>256.72</v>
          </cell>
          <cell r="CB497">
            <v>261.86</v>
          </cell>
          <cell r="CC497">
            <v>236.18</v>
          </cell>
        </row>
        <row r="498">
          <cell r="AD498">
            <v>129</v>
          </cell>
          <cell r="AE498">
            <v>103.47</v>
          </cell>
          <cell r="AF498">
            <v>107.17</v>
          </cell>
          <cell r="AG498">
            <v>110.87</v>
          </cell>
          <cell r="AH498">
            <v>114.56</v>
          </cell>
          <cell r="AI498">
            <v>118.26</v>
          </cell>
          <cell r="AJ498">
            <v>121.96</v>
          </cell>
          <cell r="AK498">
            <v>125.65</v>
          </cell>
          <cell r="AL498">
            <v>129.35</v>
          </cell>
          <cell r="AM498">
            <v>133.05</v>
          </cell>
          <cell r="AN498">
            <v>136.74</v>
          </cell>
          <cell r="AO498">
            <v>140.44</v>
          </cell>
          <cell r="AP498">
            <v>144.14</v>
          </cell>
          <cell r="AQ498">
            <v>147.83</v>
          </cell>
          <cell r="AR498">
            <v>151.53</v>
          </cell>
          <cell r="AS498">
            <v>155.23</v>
          </cell>
          <cell r="AT498">
            <v>158.92</v>
          </cell>
          <cell r="AU498">
            <v>162.62</v>
          </cell>
          <cell r="AV498">
            <v>166.32</v>
          </cell>
          <cell r="AW498">
            <v>170.01</v>
          </cell>
          <cell r="AX498">
            <v>173.71</v>
          </cell>
          <cell r="AY498">
            <v>177.41</v>
          </cell>
          <cell r="AZ498">
            <v>181.11</v>
          </cell>
          <cell r="BA498">
            <v>184.8</v>
          </cell>
          <cell r="BB498">
            <v>188.5</v>
          </cell>
          <cell r="BC498">
            <v>170.01</v>
          </cell>
          <cell r="BD498">
            <v>129</v>
          </cell>
          <cell r="BE498">
            <v>144.86</v>
          </cell>
          <cell r="BF498">
            <v>150.04</v>
          </cell>
          <cell r="BG498">
            <v>155.21</v>
          </cell>
          <cell r="BH498">
            <v>160.39</v>
          </cell>
          <cell r="BI498">
            <v>165.56</v>
          </cell>
          <cell r="BJ498">
            <v>170.74</v>
          </cell>
          <cell r="BK498">
            <v>175.91</v>
          </cell>
          <cell r="BL498">
            <v>181.09</v>
          </cell>
          <cell r="BM498">
            <v>186.27</v>
          </cell>
          <cell r="BN498">
            <v>191.44</v>
          </cell>
          <cell r="BO498">
            <v>196.62</v>
          </cell>
          <cell r="BP498">
            <v>201.79</v>
          </cell>
          <cell r="BQ498">
            <v>206.97</v>
          </cell>
          <cell r="BR498">
            <v>212.14</v>
          </cell>
          <cell r="BS498">
            <v>217.32</v>
          </cell>
          <cell r="BT498">
            <v>222.49</v>
          </cell>
          <cell r="BU498">
            <v>227.67</v>
          </cell>
          <cell r="BV498">
            <v>232.85</v>
          </cell>
          <cell r="BW498">
            <v>238.02</v>
          </cell>
          <cell r="BX498">
            <v>243.2</v>
          </cell>
          <cell r="BY498">
            <v>248.37</v>
          </cell>
          <cell r="BZ498">
            <v>253.55</v>
          </cell>
          <cell r="CA498">
            <v>258.72</v>
          </cell>
          <cell r="CB498">
            <v>263.9</v>
          </cell>
          <cell r="CC498">
            <v>238.02</v>
          </cell>
        </row>
        <row r="499">
          <cell r="AD499">
            <v>130</v>
          </cell>
          <cell r="AE499">
            <v>104.27</v>
          </cell>
          <cell r="AF499">
            <v>108</v>
          </cell>
          <cell r="AG499">
            <v>111.72</v>
          </cell>
          <cell r="AH499">
            <v>115.45</v>
          </cell>
          <cell r="AI499">
            <v>119.17</v>
          </cell>
          <cell r="AJ499">
            <v>122.9</v>
          </cell>
          <cell r="AK499">
            <v>126.62</v>
          </cell>
          <cell r="AL499">
            <v>130.35</v>
          </cell>
          <cell r="AM499">
            <v>134.08</v>
          </cell>
          <cell r="AN499">
            <v>137.8</v>
          </cell>
          <cell r="AO499">
            <v>141.53</v>
          </cell>
          <cell r="AP499">
            <v>145.25</v>
          </cell>
          <cell r="AQ499">
            <v>148.98</v>
          </cell>
          <cell r="AR499">
            <v>152.7</v>
          </cell>
          <cell r="AS499">
            <v>156.43</v>
          </cell>
          <cell r="AT499">
            <v>160.15</v>
          </cell>
          <cell r="AU499">
            <v>163.88</v>
          </cell>
          <cell r="AV499">
            <v>167.6</v>
          </cell>
          <cell r="AW499">
            <v>171.33</v>
          </cell>
          <cell r="AX499">
            <v>175.06</v>
          </cell>
          <cell r="AY499">
            <v>178.78</v>
          </cell>
          <cell r="AZ499">
            <v>182.51</v>
          </cell>
          <cell r="BA499">
            <v>186.23</v>
          </cell>
          <cell r="BB499">
            <v>189.96</v>
          </cell>
          <cell r="BC499">
            <v>171.33</v>
          </cell>
          <cell r="BD499">
            <v>130</v>
          </cell>
          <cell r="BE499">
            <v>145.98</v>
          </cell>
          <cell r="BF499">
            <v>151.2</v>
          </cell>
          <cell r="BG499">
            <v>156.41</v>
          </cell>
          <cell r="BH499">
            <v>161.63</v>
          </cell>
          <cell r="BI499">
            <v>166.84</v>
          </cell>
          <cell r="BJ499">
            <v>172.06</v>
          </cell>
          <cell r="BK499">
            <v>177.27</v>
          </cell>
          <cell r="BL499">
            <v>182.49</v>
          </cell>
          <cell r="BM499">
            <v>187.71</v>
          </cell>
          <cell r="BN499">
            <v>192.92</v>
          </cell>
          <cell r="BO499">
            <v>198.14</v>
          </cell>
          <cell r="BP499">
            <v>203.35</v>
          </cell>
          <cell r="BQ499">
            <v>208.57</v>
          </cell>
          <cell r="BR499">
            <v>213.78</v>
          </cell>
          <cell r="BS499">
            <v>219</v>
          </cell>
          <cell r="BT499">
            <v>224.22</v>
          </cell>
          <cell r="BU499">
            <v>229.43</v>
          </cell>
          <cell r="BV499">
            <v>234.65</v>
          </cell>
          <cell r="BW499">
            <v>239.86</v>
          </cell>
          <cell r="BX499">
            <v>245.08</v>
          </cell>
          <cell r="BY499">
            <v>250.29</v>
          </cell>
          <cell r="BZ499">
            <v>255.51</v>
          </cell>
          <cell r="CA499">
            <v>260.73</v>
          </cell>
          <cell r="CB499">
            <v>265.94</v>
          </cell>
          <cell r="CC499">
            <v>239.86</v>
          </cell>
        </row>
        <row r="500">
          <cell r="AD500">
            <v>131</v>
          </cell>
          <cell r="AE500">
            <v>105.07</v>
          </cell>
          <cell r="AF500">
            <v>108.82</v>
          </cell>
          <cell r="AG500">
            <v>112.58</v>
          </cell>
          <cell r="AH500">
            <v>116.33</v>
          </cell>
          <cell r="AI500">
            <v>120.09</v>
          </cell>
          <cell r="AJ500">
            <v>123.84</v>
          </cell>
          <cell r="AK500">
            <v>127.6</v>
          </cell>
          <cell r="AL500">
            <v>131.35</v>
          </cell>
          <cell r="AM500">
            <v>135.1</v>
          </cell>
          <cell r="AN500">
            <v>138.86</v>
          </cell>
          <cell r="AO500">
            <v>142.61</v>
          </cell>
          <cell r="AP500">
            <v>146.37</v>
          </cell>
          <cell r="AQ500">
            <v>150.12</v>
          </cell>
          <cell r="AR500">
            <v>153.88</v>
          </cell>
          <cell r="AS500">
            <v>157.63</v>
          </cell>
          <cell r="AT500">
            <v>161.38</v>
          </cell>
          <cell r="AU500">
            <v>165.14</v>
          </cell>
          <cell r="AV500">
            <v>168.89</v>
          </cell>
          <cell r="AW500">
            <v>172.65</v>
          </cell>
          <cell r="AX500">
            <v>176.4</v>
          </cell>
          <cell r="AY500">
            <v>180.15</v>
          </cell>
          <cell r="AZ500">
            <v>183.91</v>
          </cell>
          <cell r="BA500">
            <v>187.66</v>
          </cell>
          <cell r="BB500">
            <v>191.42</v>
          </cell>
          <cell r="BC500">
            <v>172.65</v>
          </cell>
          <cell r="BD500">
            <v>131</v>
          </cell>
          <cell r="BE500">
            <v>147.1</v>
          </cell>
          <cell r="BF500">
            <v>152.35</v>
          </cell>
          <cell r="BG500">
            <v>157.61</v>
          </cell>
          <cell r="BH500">
            <v>162.87</v>
          </cell>
          <cell r="BI500">
            <v>168.12</v>
          </cell>
          <cell r="BJ500">
            <v>173.38</v>
          </cell>
          <cell r="BK500">
            <v>178.63</v>
          </cell>
          <cell r="BL500">
            <v>183.89</v>
          </cell>
          <cell r="BM500">
            <v>189.15</v>
          </cell>
          <cell r="BN500">
            <v>194.4</v>
          </cell>
          <cell r="BO500">
            <v>199.66</v>
          </cell>
          <cell r="BP500">
            <v>204.91</v>
          </cell>
          <cell r="BQ500">
            <v>210.17</v>
          </cell>
          <cell r="BR500">
            <v>215.42</v>
          </cell>
          <cell r="BS500">
            <v>220.68</v>
          </cell>
          <cell r="BT500">
            <v>225.94</v>
          </cell>
          <cell r="BU500">
            <v>231.19</v>
          </cell>
          <cell r="BV500">
            <v>236.45</v>
          </cell>
          <cell r="BW500">
            <v>241.7</v>
          </cell>
          <cell r="BX500">
            <v>246.96</v>
          </cell>
          <cell r="BY500">
            <v>252.22</v>
          </cell>
          <cell r="BZ500">
            <v>257.47</v>
          </cell>
          <cell r="CA500">
            <v>262.73</v>
          </cell>
          <cell r="CB500">
            <v>267.98</v>
          </cell>
          <cell r="CC500">
            <v>241.7</v>
          </cell>
        </row>
        <row r="501">
          <cell r="AD501">
            <v>132</v>
          </cell>
          <cell r="AE501">
            <v>105.87</v>
          </cell>
          <cell r="AF501">
            <v>109.65</v>
          </cell>
          <cell r="AG501">
            <v>113.44</v>
          </cell>
          <cell r="AH501">
            <v>117.22</v>
          </cell>
          <cell r="AI501">
            <v>121</v>
          </cell>
          <cell r="AJ501">
            <v>124.78</v>
          </cell>
          <cell r="AK501">
            <v>128.57</v>
          </cell>
          <cell r="AL501">
            <v>132.35</v>
          </cell>
          <cell r="AM501">
            <v>136.13</v>
          </cell>
          <cell r="AN501">
            <v>139.92</v>
          </cell>
          <cell r="AO501">
            <v>143.7</v>
          </cell>
          <cell r="AP501">
            <v>147.48</v>
          </cell>
          <cell r="AQ501">
            <v>151.26</v>
          </cell>
          <cell r="AR501">
            <v>155.05</v>
          </cell>
          <cell r="AS501">
            <v>158.83</v>
          </cell>
          <cell r="AT501">
            <v>162.61</v>
          </cell>
          <cell r="AU501">
            <v>166.4</v>
          </cell>
          <cell r="AV501">
            <v>170.18</v>
          </cell>
          <cell r="AW501">
            <v>173.96</v>
          </cell>
          <cell r="AX501">
            <v>177.74</v>
          </cell>
          <cell r="AY501">
            <v>181.53</v>
          </cell>
          <cell r="AZ501">
            <v>185.31</v>
          </cell>
          <cell r="BA501">
            <v>189.09</v>
          </cell>
          <cell r="BB501">
            <v>192.88</v>
          </cell>
          <cell r="BC501">
            <v>173.96</v>
          </cell>
          <cell r="BD501">
            <v>132</v>
          </cell>
          <cell r="BE501">
            <v>148.22</v>
          </cell>
          <cell r="BF501">
            <v>153.51</v>
          </cell>
          <cell r="BG501">
            <v>158.81</v>
          </cell>
          <cell r="BH501">
            <v>164.11</v>
          </cell>
          <cell r="BI501">
            <v>169.4</v>
          </cell>
          <cell r="BJ501">
            <v>174.7</v>
          </cell>
          <cell r="BK501">
            <v>179.99</v>
          </cell>
          <cell r="BL501">
            <v>185.29</v>
          </cell>
          <cell r="BM501">
            <v>190.59</v>
          </cell>
          <cell r="BN501">
            <v>195.88</v>
          </cell>
          <cell r="BO501">
            <v>201.18</v>
          </cell>
          <cell r="BP501">
            <v>206.47</v>
          </cell>
          <cell r="BQ501">
            <v>211.77</v>
          </cell>
          <cell r="BR501">
            <v>217.07</v>
          </cell>
          <cell r="BS501">
            <v>222.36</v>
          </cell>
          <cell r="BT501">
            <v>227.66</v>
          </cell>
          <cell r="BU501">
            <v>232.95</v>
          </cell>
          <cell r="BV501">
            <v>238.25</v>
          </cell>
          <cell r="BW501">
            <v>243.55</v>
          </cell>
          <cell r="BX501">
            <v>248.84</v>
          </cell>
          <cell r="BY501">
            <v>254.14</v>
          </cell>
          <cell r="BZ501">
            <v>259.43</v>
          </cell>
          <cell r="CA501">
            <v>264.73</v>
          </cell>
          <cell r="CB501">
            <v>270.03</v>
          </cell>
          <cell r="CC501">
            <v>243.55</v>
          </cell>
        </row>
        <row r="502">
          <cell r="AD502">
            <v>133</v>
          </cell>
          <cell r="AE502">
            <v>106.67</v>
          </cell>
          <cell r="AF502">
            <v>110.48</v>
          </cell>
          <cell r="AG502">
            <v>114.29</v>
          </cell>
          <cell r="AH502">
            <v>118.1</v>
          </cell>
          <cell r="AI502">
            <v>121.92</v>
          </cell>
          <cell r="AJ502">
            <v>125.73</v>
          </cell>
          <cell r="AK502">
            <v>129.54</v>
          </cell>
          <cell r="AL502">
            <v>133.35</v>
          </cell>
          <cell r="AM502">
            <v>137.16</v>
          </cell>
          <cell r="AN502">
            <v>140.97</v>
          </cell>
          <cell r="AO502">
            <v>144.79</v>
          </cell>
          <cell r="AP502">
            <v>148.6</v>
          </cell>
          <cell r="AQ502">
            <v>152.41</v>
          </cell>
          <cell r="AR502">
            <v>156.22</v>
          </cell>
          <cell r="AS502">
            <v>160.03</v>
          </cell>
          <cell r="AT502">
            <v>163.84</v>
          </cell>
          <cell r="AU502">
            <v>167.65</v>
          </cell>
          <cell r="AV502">
            <v>171.47</v>
          </cell>
          <cell r="AW502">
            <v>175.28</v>
          </cell>
          <cell r="AX502">
            <v>179.09</v>
          </cell>
          <cell r="AY502">
            <v>182.9</v>
          </cell>
          <cell r="AZ502">
            <v>186.71</v>
          </cell>
          <cell r="BA502">
            <v>190.52</v>
          </cell>
          <cell r="BB502">
            <v>194.33</v>
          </cell>
          <cell r="BC502">
            <v>175.28</v>
          </cell>
          <cell r="BD502">
            <v>133</v>
          </cell>
          <cell r="BE502">
            <v>149.34</v>
          </cell>
          <cell r="BF502">
            <v>154.67</v>
          </cell>
          <cell r="BG502">
            <v>160.01</v>
          </cell>
          <cell r="BH502">
            <v>165.35</v>
          </cell>
          <cell r="BI502">
            <v>170.68</v>
          </cell>
          <cell r="BJ502">
            <v>176.02</v>
          </cell>
          <cell r="BK502">
            <v>181.35</v>
          </cell>
          <cell r="BL502">
            <v>186.69</v>
          </cell>
          <cell r="BM502">
            <v>192.03</v>
          </cell>
          <cell r="BN502">
            <v>197.36</v>
          </cell>
          <cell r="BO502">
            <v>202.7</v>
          </cell>
          <cell r="BP502">
            <v>208.03</v>
          </cell>
          <cell r="BQ502">
            <v>213.37</v>
          </cell>
          <cell r="BR502">
            <v>218.71</v>
          </cell>
          <cell r="BS502">
            <v>224.04</v>
          </cell>
          <cell r="BT502">
            <v>229.38</v>
          </cell>
          <cell r="BU502">
            <v>234.72</v>
          </cell>
          <cell r="BV502">
            <v>240.05</v>
          </cell>
          <cell r="BW502">
            <v>245.39</v>
          </cell>
          <cell r="BX502">
            <v>250.72</v>
          </cell>
          <cell r="BY502">
            <v>256.06</v>
          </cell>
          <cell r="BZ502">
            <v>261.4</v>
          </cell>
          <cell r="CA502">
            <v>266.73</v>
          </cell>
          <cell r="CB502">
            <v>272.07</v>
          </cell>
          <cell r="CC502">
            <v>245.39</v>
          </cell>
        </row>
        <row r="503">
          <cell r="AD503">
            <v>134</v>
          </cell>
          <cell r="AE503">
            <v>407.47</v>
          </cell>
          <cell r="AF503">
            <v>111.31</v>
          </cell>
          <cell r="AG503">
            <v>115.15</v>
          </cell>
          <cell r="AH503">
            <v>118.99</v>
          </cell>
          <cell r="AI503">
            <v>122.83</v>
          </cell>
          <cell r="AJ503">
            <v>126.67</v>
          </cell>
          <cell r="AK503">
            <v>130.51</v>
          </cell>
          <cell r="AL503">
            <v>134.35</v>
          </cell>
          <cell r="AM503">
            <v>138.19</v>
          </cell>
          <cell r="AN503">
            <v>142.03</v>
          </cell>
          <cell r="AO503">
            <v>145.87</v>
          </cell>
          <cell r="AP503">
            <v>149.71</v>
          </cell>
          <cell r="AQ503">
            <v>153.55</v>
          </cell>
          <cell r="AR503">
            <v>157.39</v>
          </cell>
          <cell r="AS503">
            <v>161.23</v>
          </cell>
          <cell r="AT503">
            <v>165.07</v>
          </cell>
          <cell r="AU503">
            <v>168.91</v>
          </cell>
          <cell r="AV503">
            <v>172.75</v>
          </cell>
          <cell r="AW503">
            <v>176.59</v>
          </cell>
          <cell r="AX503">
            <v>180.43</v>
          </cell>
          <cell r="AY503">
            <v>184.27</v>
          </cell>
          <cell r="AZ503">
            <v>188.11</v>
          </cell>
          <cell r="BA503">
            <v>191.95</v>
          </cell>
          <cell r="BB503">
            <v>195.79</v>
          </cell>
          <cell r="BC503">
            <v>176.59</v>
          </cell>
          <cell r="BD503">
            <v>134</v>
          </cell>
          <cell r="BE503">
            <v>150.46</v>
          </cell>
          <cell r="BF503">
            <v>155.83</v>
          </cell>
          <cell r="BG503">
            <v>161.21</v>
          </cell>
          <cell r="BH503">
            <v>166.59</v>
          </cell>
          <cell r="BI503">
            <v>171.96</v>
          </cell>
          <cell r="BJ503">
            <v>177.34</v>
          </cell>
          <cell r="BK503">
            <v>182.71</v>
          </cell>
          <cell r="BL503">
            <v>188.09</v>
          </cell>
          <cell r="BM503">
            <v>193.47</v>
          </cell>
          <cell r="BN503">
            <v>198.84</v>
          </cell>
          <cell r="BO503">
            <v>204.22</v>
          </cell>
          <cell r="BP503">
            <v>209.6</v>
          </cell>
          <cell r="BQ503">
            <v>214.97</v>
          </cell>
          <cell r="BR503">
            <v>220.35</v>
          </cell>
          <cell r="BS503">
            <v>225.72</v>
          </cell>
          <cell r="BT503">
            <v>231.1</v>
          </cell>
          <cell r="BU503">
            <v>236.48</v>
          </cell>
          <cell r="BV503">
            <v>241.85</v>
          </cell>
          <cell r="BW503">
            <v>247.23</v>
          </cell>
          <cell r="BX503">
            <v>252.61</v>
          </cell>
          <cell r="BY503">
            <v>257.98</v>
          </cell>
          <cell r="BZ503">
            <v>263.36</v>
          </cell>
          <cell r="CA503">
            <v>268.73</v>
          </cell>
          <cell r="CB503">
            <v>274.11</v>
          </cell>
          <cell r="CC503">
            <v>247.23</v>
          </cell>
        </row>
        <row r="504">
          <cell r="AD504">
            <v>135</v>
          </cell>
          <cell r="AE504">
            <v>108.27</v>
          </cell>
          <cell r="AF504">
            <v>112.14</v>
          </cell>
          <cell r="AG504">
            <v>116.01</v>
          </cell>
          <cell r="AH504">
            <v>119.88</v>
          </cell>
          <cell r="AI504">
            <v>123.74</v>
          </cell>
          <cell r="AJ504">
            <v>127.61</v>
          </cell>
          <cell r="AK504">
            <v>131.48</v>
          </cell>
          <cell r="AL504">
            <v>135.35</v>
          </cell>
          <cell r="AM504">
            <v>139.22</v>
          </cell>
          <cell r="AN504">
            <v>143.09</v>
          </cell>
          <cell r="AO504">
            <v>146.96</v>
          </cell>
          <cell r="AP504">
            <v>150.83</v>
          </cell>
          <cell r="AQ504">
            <v>154.7</v>
          </cell>
          <cell r="AR504">
            <v>158.56</v>
          </cell>
          <cell r="AS504">
            <v>162.43</v>
          </cell>
          <cell r="AT504">
            <v>166.3</v>
          </cell>
          <cell r="AU504">
            <v>170.17</v>
          </cell>
          <cell r="AV504">
            <v>174.04</v>
          </cell>
          <cell r="AW504">
            <v>177.91</v>
          </cell>
          <cell r="AX504">
            <v>181.78</v>
          </cell>
          <cell r="AY504">
            <v>185.65</v>
          </cell>
          <cell r="AZ504">
            <v>189.51</v>
          </cell>
          <cell r="BA504">
            <v>193.38</v>
          </cell>
          <cell r="BB504">
            <v>197.25</v>
          </cell>
          <cell r="BC504">
            <v>177.91</v>
          </cell>
          <cell r="BD504">
            <v>135</v>
          </cell>
          <cell r="BE504">
            <v>151.58</v>
          </cell>
          <cell r="BF504">
            <v>156.99</v>
          </cell>
          <cell r="BG504">
            <v>162.41</v>
          </cell>
          <cell r="BH504">
            <v>167.83</v>
          </cell>
          <cell r="BI504">
            <v>173.24</v>
          </cell>
          <cell r="BJ504">
            <v>178.66</v>
          </cell>
          <cell r="BK504">
            <v>184.07</v>
          </cell>
          <cell r="BL504">
            <v>189.49</v>
          </cell>
          <cell r="BM504">
            <v>194.91</v>
          </cell>
          <cell r="BN504">
            <v>200.32</v>
          </cell>
          <cell r="BO504">
            <v>205.74</v>
          </cell>
          <cell r="BP504">
            <v>211.16</v>
          </cell>
          <cell r="BQ504">
            <v>216.57</v>
          </cell>
          <cell r="BR504">
            <v>221.99</v>
          </cell>
          <cell r="BS504">
            <v>227.41</v>
          </cell>
          <cell r="BT504">
            <v>232.82</v>
          </cell>
          <cell r="BU504">
            <v>238.24</v>
          </cell>
          <cell r="BV504">
            <v>243.65</v>
          </cell>
          <cell r="BW504">
            <v>249.07</v>
          </cell>
          <cell r="BX504">
            <v>254.49</v>
          </cell>
          <cell r="BY504">
            <v>259.9</v>
          </cell>
          <cell r="BZ504">
            <v>265.32</v>
          </cell>
          <cell r="CA504">
            <v>270.74</v>
          </cell>
          <cell r="CB504">
            <v>276.15</v>
          </cell>
          <cell r="CC504">
            <v>249.07</v>
          </cell>
        </row>
        <row r="505">
          <cell r="AD505">
            <v>136</v>
          </cell>
          <cell r="AE505">
            <v>109.07</v>
          </cell>
          <cell r="AF505">
            <v>112.97</v>
          </cell>
          <cell r="AG505">
            <v>116.86</v>
          </cell>
          <cell r="AH505">
            <v>120.76</v>
          </cell>
          <cell r="AI505">
            <v>124.66</v>
          </cell>
          <cell r="AJ505">
            <v>128.56</v>
          </cell>
          <cell r="AK505">
            <v>132.45</v>
          </cell>
          <cell r="AL505">
            <v>136.35</v>
          </cell>
          <cell r="AM505">
            <v>140.25</v>
          </cell>
          <cell r="AN505">
            <v>144.15</v>
          </cell>
          <cell r="AO505">
            <v>148.04</v>
          </cell>
          <cell r="AP505">
            <v>151.94</v>
          </cell>
          <cell r="AQ505">
            <v>155.84</v>
          </cell>
          <cell r="AR505">
            <v>159.74</v>
          </cell>
          <cell r="AS505">
            <v>163.63</v>
          </cell>
          <cell r="AT505">
            <v>167.53</v>
          </cell>
          <cell r="AU505">
            <v>171.43</v>
          </cell>
          <cell r="AV505">
            <v>175.33</v>
          </cell>
          <cell r="AW505">
            <v>179.22</v>
          </cell>
          <cell r="AX505">
            <v>183.12</v>
          </cell>
          <cell r="AY505">
            <v>187.02</v>
          </cell>
          <cell r="AZ505">
            <v>190.92</v>
          </cell>
          <cell r="BA505">
            <v>194.81</v>
          </cell>
          <cell r="BB505">
            <v>198.71</v>
          </cell>
          <cell r="BC505">
            <v>179.22</v>
          </cell>
          <cell r="BD505">
            <v>136</v>
          </cell>
          <cell r="BE505">
            <v>152.7</v>
          </cell>
          <cell r="BF505">
            <v>158.15</v>
          </cell>
          <cell r="BG505">
            <v>163.61</v>
          </cell>
          <cell r="BH505">
            <v>169.07</v>
          </cell>
          <cell r="BI505">
            <v>174.52</v>
          </cell>
          <cell r="BJ505">
            <v>179.98</v>
          </cell>
          <cell r="BK505">
            <v>185.43</v>
          </cell>
          <cell r="BL505">
            <v>190.89</v>
          </cell>
          <cell r="BM505">
            <v>196.35</v>
          </cell>
          <cell r="BN505">
            <v>201.8</v>
          </cell>
          <cell r="BO505">
            <v>207.26</v>
          </cell>
          <cell r="BP505">
            <v>212.72</v>
          </cell>
          <cell r="BQ505">
            <v>218.17</v>
          </cell>
          <cell r="BR505">
            <v>223.63</v>
          </cell>
          <cell r="BS505">
            <v>229.09</v>
          </cell>
          <cell r="BT505">
            <v>234.54</v>
          </cell>
          <cell r="BU505">
            <v>240</v>
          </cell>
          <cell r="BV505">
            <v>245.46</v>
          </cell>
          <cell r="BW505">
            <v>250.91</v>
          </cell>
          <cell r="BX505">
            <v>256.37</v>
          </cell>
          <cell r="BY505">
            <v>261.83</v>
          </cell>
          <cell r="BZ505">
            <v>267.28</v>
          </cell>
          <cell r="CA505">
            <v>272.74</v>
          </cell>
          <cell r="CB505">
            <v>278.19</v>
          </cell>
          <cell r="CC505">
            <v>250.91</v>
          </cell>
        </row>
        <row r="506">
          <cell r="AD506">
            <v>137</v>
          </cell>
          <cell r="AE506">
            <v>109.87</v>
          </cell>
          <cell r="AF506">
            <v>113.79</v>
          </cell>
          <cell r="AG506">
            <v>117.72</v>
          </cell>
          <cell r="AH506">
            <v>121.65</v>
          </cell>
          <cell r="AI506">
            <v>125.57</v>
          </cell>
          <cell r="AJ506">
            <v>129.5</v>
          </cell>
          <cell r="AK506">
            <v>133.43</v>
          </cell>
          <cell r="AL506">
            <v>137.35</v>
          </cell>
          <cell r="AM506">
            <v>141.28</v>
          </cell>
          <cell r="AN506">
            <v>145.2</v>
          </cell>
          <cell r="AO506">
            <v>149.13</v>
          </cell>
          <cell r="AP506">
            <v>153.06</v>
          </cell>
          <cell r="AQ506">
            <v>156.98</v>
          </cell>
          <cell r="AR506">
            <v>160.91</v>
          </cell>
          <cell r="AS506">
            <v>164.83</v>
          </cell>
          <cell r="AT506">
            <v>168.76</v>
          </cell>
          <cell r="AU506">
            <v>172.69</v>
          </cell>
          <cell r="AV506">
            <v>176.61</v>
          </cell>
          <cell r="AW506">
            <v>180.54</v>
          </cell>
          <cell r="AX506">
            <v>184.46</v>
          </cell>
          <cell r="AY506">
            <v>188.39</v>
          </cell>
          <cell r="AZ506">
            <v>192.32</v>
          </cell>
          <cell r="BA506">
            <v>196.24</v>
          </cell>
          <cell r="BB506">
            <v>200.17</v>
          </cell>
          <cell r="BC506">
            <v>180.54</v>
          </cell>
          <cell r="BD506">
            <v>137</v>
          </cell>
          <cell r="BE506">
            <v>153.82</v>
          </cell>
          <cell r="BF506">
            <v>159.31</v>
          </cell>
          <cell r="BG506">
            <v>164.81</v>
          </cell>
          <cell r="BH506">
            <v>170.31</v>
          </cell>
          <cell r="BI506">
            <v>175.8</v>
          </cell>
          <cell r="BJ506">
            <v>181.3</v>
          </cell>
          <cell r="BK506">
            <v>186.8</v>
          </cell>
          <cell r="BL506">
            <v>192.29</v>
          </cell>
          <cell r="BM506">
            <v>197.79</v>
          </cell>
          <cell r="BN506">
            <v>203.29</v>
          </cell>
          <cell r="BO506">
            <v>208.78</v>
          </cell>
          <cell r="BP506">
            <v>214.28</v>
          </cell>
          <cell r="BQ506">
            <v>219.77</v>
          </cell>
          <cell r="BR506">
            <v>225.27</v>
          </cell>
          <cell r="BS506">
            <v>230.77</v>
          </cell>
          <cell r="BT506">
            <v>236.26</v>
          </cell>
          <cell r="BU506">
            <v>241.76</v>
          </cell>
          <cell r="BV506">
            <v>247.26</v>
          </cell>
          <cell r="BW506">
            <v>252.75</v>
          </cell>
          <cell r="BX506">
            <v>258.25</v>
          </cell>
          <cell r="BY506">
            <v>263.75</v>
          </cell>
          <cell r="BZ506">
            <v>269.24</v>
          </cell>
          <cell r="CA506">
            <v>274.74</v>
          </cell>
          <cell r="CB506">
            <v>280.24</v>
          </cell>
          <cell r="CC506">
            <v>252.75</v>
          </cell>
        </row>
        <row r="507">
          <cell r="AD507">
            <v>138</v>
          </cell>
          <cell r="AE507">
            <v>110.67</v>
          </cell>
          <cell r="AF507">
            <v>114.62</v>
          </cell>
          <cell r="AG507">
            <v>118.58</v>
          </cell>
          <cell r="AH507">
            <v>122.53</v>
          </cell>
          <cell r="AI507">
            <v>126.49</v>
          </cell>
          <cell r="AJ507">
            <v>130.44</v>
          </cell>
          <cell r="AK507">
            <v>134.4</v>
          </cell>
          <cell r="AL507">
            <v>138.35</v>
          </cell>
          <cell r="AM507">
            <v>142.31</v>
          </cell>
          <cell r="AN507">
            <v>146.26</v>
          </cell>
          <cell r="AO507">
            <v>150.22</v>
          </cell>
          <cell r="AP507">
            <v>154.17</v>
          </cell>
          <cell r="AQ507">
            <v>158.13</v>
          </cell>
          <cell r="AR507">
            <v>162.08</v>
          </cell>
          <cell r="AS507">
            <v>166.04</v>
          </cell>
          <cell r="AT507">
            <v>169.99</v>
          </cell>
          <cell r="AU507">
            <v>173.94</v>
          </cell>
          <cell r="AV507">
            <v>177.9</v>
          </cell>
          <cell r="AW507">
            <v>181.85</v>
          </cell>
          <cell r="AX507">
            <v>185.81</v>
          </cell>
          <cell r="AY507">
            <v>189.76</v>
          </cell>
          <cell r="AZ507">
            <v>193.72</v>
          </cell>
          <cell r="BA507">
            <v>197.67</v>
          </cell>
          <cell r="BB507">
            <v>201.63</v>
          </cell>
          <cell r="BC507">
            <v>181.85</v>
          </cell>
          <cell r="BD507">
            <v>138</v>
          </cell>
          <cell r="BE507">
            <v>154.94</v>
          </cell>
          <cell r="BF507">
            <v>160.47</v>
          </cell>
          <cell r="BG507">
            <v>166.01</v>
          </cell>
          <cell r="BH507">
            <v>171.55</v>
          </cell>
          <cell r="BI507">
            <v>177.08</v>
          </cell>
          <cell r="BJ507">
            <v>182.62</v>
          </cell>
          <cell r="BK507">
            <v>188.16</v>
          </cell>
          <cell r="BL507">
            <v>193.69</v>
          </cell>
          <cell r="BM507">
            <v>199.23</v>
          </cell>
          <cell r="BN507">
            <v>204.77</v>
          </cell>
          <cell r="BO507">
            <v>210.3</v>
          </cell>
          <cell r="BP507">
            <v>215.84</v>
          </cell>
          <cell r="BQ507">
            <v>221.38</v>
          </cell>
          <cell r="BR507">
            <v>226.91</v>
          </cell>
          <cell r="BS507">
            <v>232.45</v>
          </cell>
          <cell r="BT507">
            <v>237.99</v>
          </cell>
          <cell r="BU507">
            <v>243.52</v>
          </cell>
          <cell r="BV507">
            <v>249.06</v>
          </cell>
          <cell r="BW507">
            <v>254.6</v>
          </cell>
          <cell r="BX507">
            <v>260.13</v>
          </cell>
          <cell r="BY507">
            <v>265.67</v>
          </cell>
          <cell r="BZ507">
            <v>271.21</v>
          </cell>
          <cell r="CA507">
            <v>276.74</v>
          </cell>
          <cell r="CB507">
            <v>282.28</v>
          </cell>
          <cell r="CC507">
            <v>254.59</v>
          </cell>
        </row>
        <row r="508">
          <cell r="AD508">
            <v>139</v>
          </cell>
          <cell r="AE508">
            <v>111.47</v>
          </cell>
          <cell r="AF508">
            <v>115.45</v>
          </cell>
          <cell r="AG508">
            <v>119.43</v>
          </cell>
          <cell r="AH508">
            <v>123.42</v>
          </cell>
          <cell r="AI508">
            <v>127.4</v>
          </cell>
          <cell r="AJ508">
            <v>131.38</v>
          </cell>
          <cell r="AK508">
            <v>135.37</v>
          </cell>
          <cell r="AL508">
            <v>139.35</v>
          </cell>
          <cell r="AM508">
            <v>143.34</v>
          </cell>
          <cell r="AN508">
            <v>147.32</v>
          </cell>
          <cell r="AO508">
            <v>151.3</v>
          </cell>
          <cell r="AP508">
            <v>155.29</v>
          </cell>
          <cell r="AQ508">
            <v>159.27</v>
          </cell>
          <cell r="AR508">
            <v>163.25</v>
          </cell>
          <cell r="AS508">
            <v>167.24</v>
          </cell>
          <cell r="AT508">
            <v>171.22</v>
          </cell>
          <cell r="AU508">
            <v>175.2</v>
          </cell>
          <cell r="AV508">
            <v>179.19</v>
          </cell>
          <cell r="AW508">
            <v>183.17</v>
          </cell>
          <cell r="AX508">
            <v>187.15</v>
          </cell>
          <cell r="AY508">
            <v>191.14</v>
          </cell>
          <cell r="AZ508">
            <v>195.12</v>
          </cell>
          <cell r="BA508">
            <v>199.1</v>
          </cell>
          <cell r="BB508">
            <v>203.09</v>
          </cell>
          <cell r="BC508">
            <v>183.17</v>
          </cell>
          <cell r="BD508">
            <v>139</v>
          </cell>
          <cell r="BE508">
            <v>156.05</v>
          </cell>
          <cell r="BF508">
            <v>161.63</v>
          </cell>
          <cell r="BG508">
            <v>167.21</v>
          </cell>
          <cell r="BH508">
            <v>172.79</v>
          </cell>
          <cell r="BI508">
            <v>178.36</v>
          </cell>
          <cell r="BJ508">
            <v>183.94</v>
          </cell>
          <cell r="BK508">
            <v>189.52</v>
          </cell>
          <cell r="BL508">
            <v>195.09</v>
          </cell>
          <cell r="BM508">
            <v>200.67</v>
          </cell>
          <cell r="BN508">
            <v>206.25</v>
          </cell>
          <cell r="BO508">
            <v>211.82</v>
          </cell>
          <cell r="BP508">
            <v>217.4</v>
          </cell>
          <cell r="BQ508">
            <v>222.98</v>
          </cell>
          <cell r="BR508">
            <v>228.55</v>
          </cell>
          <cell r="BS508">
            <v>234.13</v>
          </cell>
          <cell r="BT508">
            <v>239.71</v>
          </cell>
          <cell r="BU508">
            <v>245.28</v>
          </cell>
          <cell r="BV508">
            <v>250.86</v>
          </cell>
          <cell r="BW508">
            <v>256.44</v>
          </cell>
          <cell r="BX508">
            <v>262.01</v>
          </cell>
          <cell r="BY508">
            <v>267.59</v>
          </cell>
          <cell r="BZ508">
            <v>273.17</v>
          </cell>
          <cell r="CA508">
            <v>278.74</v>
          </cell>
          <cell r="CB508">
            <v>284.32</v>
          </cell>
          <cell r="CC508">
            <v>256.44</v>
          </cell>
        </row>
        <row r="509">
          <cell r="AD509">
            <v>140</v>
          </cell>
          <cell r="AE509">
            <v>112.27</v>
          </cell>
          <cell r="AF509">
            <v>116.28</v>
          </cell>
          <cell r="AG509">
            <v>120.29</v>
          </cell>
          <cell r="AH509">
            <v>124.3</v>
          </cell>
          <cell r="AI509">
            <v>128.32</v>
          </cell>
          <cell r="AJ509">
            <v>132.33</v>
          </cell>
          <cell r="AK509">
            <v>136.34</v>
          </cell>
          <cell r="AL509">
            <v>140.35</v>
          </cell>
          <cell r="AM509">
            <v>144.36</v>
          </cell>
          <cell r="AN509">
            <v>148.38</v>
          </cell>
          <cell r="AO509">
            <v>152.39</v>
          </cell>
          <cell r="AP509">
            <v>156.4</v>
          </cell>
          <cell r="AQ509">
            <v>160.41</v>
          </cell>
          <cell r="AR509">
            <v>164.42</v>
          </cell>
          <cell r="AS509">
            <v>168.44</v>
          </cell>
          <cell r="AT509">
            <v>172.45</v>
          </cell>
          <cell r="AU509">
            <v>176.46</v>
          </cell>
          <cell r="AV509">
            <v>180.47</v>
          </cell>
          <cell r="AW509">
            <v>184.49</v>
          </cell>
          <cell r="AX509">
            <v>188.5</v>
          </cell>
          <cell r="AY509">
            <v>192.51</v>
          </cell>
          <cell r="AZ509">
            <v>196.52</v>
          </cell>
          <cell r="BA509">
            <v>200.53</v>
          </cell>
          <cell r="BB509">
            <v>204.55</v>
          </cell>
          <cell r="BC509">
            <v>184.48</v>
          </cell>
          <cell r="BD509">
            <v>140</v>
          </cell>
          <cell r="BE509">
            <v>157.17</v>
          </cell>
          <cell r="BF509">
            <v>162.79</v>
          </cell>
          <cell r="BG509">
            <v>168.41</v>
          </cell>
          <cell r="BH509">
            <v>174.02</v>
          </cell>
          <cell r="BI509">
            <v>179.64</v>
          </cell>
          <cell r="BJ509">
            <v>185.26</v>
          </cell>
          <cell r="BK509">
            <v>190.88</v>
          </cell>
          <cell r="BL509">
            <v>196.49</v>
          </cell>
          <cell r="BM509">
            <v>202.11</v>
          </cell>
          <cell r="BN509">
            <v>207.73</v>
          </cell>
          <cell r="BO509">
            <v>213.34</v>
          </cell>
          <cell r="BP509">
            <v>218.96</v>
          </cell>
          <cell r="BQ509">
            <v>224.58</v>
          </cell>
          <cell r="BR509">
            <v>230.19</v>
          </cell>
          <cell r="BS509">
            <v>235.81</v>
          </cell>
          <cell r="BT509">
            <v>241.43</v>
          </cell>
          <cell r="BU509">
            <v>247.05</v>
          </cell>
          <cell r="BV509">
            <v>252.66</v>
          </cell>
          <cell r="BW509">
            <v>258.28</v>
          </cell>
          <cell r="BX509">
            <v>263.9</v>
          </cell>
          <cell r="BY509">
            <v>269.51</v>
          </cell>
          <cell r="BZ509">
            <v>275.13</v>
          </cell>
          <cell r="CA509">
            <v>280.75</v>
          </cell>
          <cell r="CB509">
            <v>286.36</v>
          </cell>
          <cell r="CC509">
            <v>258.28</v>
          </cell>
        </row>
        <row r="510">
          <cell r="AD510">
            <v>141</v>
          </cell>
          <cell r="AE510">
            <v>113.07</v>
          </cell>
          <cell r="AF510">
            <v>117.11</v>
          </cell>
          <cell r="AG510">
            <v>121.15</v>
          </cell>
          <cell r="AH510">
            <v>125.19</v>
          </cell>
          <cell r="AI510">
            <v>129.23</v>
          </cell>
          <cell r="AJ510">
            <v>133.27</v>
          </cell>
          <cell r="AK510">
            <v>137.31</v>
          </cell>
          <cell r="AL510">
            <v>141.35</v>
          </cell>
          <cell r="AM510">
            <v>145.39</v>
          </cell>
          <cell r="AN510">
            <v>149.43</v>
          </cell>
          <cell r="AO510">
            <v>153.47</v>
          </cell>
          <cell r="AP510">
            <v>157.52</v>
          </cell>
          <cell r="AQ510">
            <v>161.56</v>
          </cell>
          <cell r="AR510">
            <v>165.6</v>
          </cell>
          <cell r="AS510">
            <v>169.64</v>
          </cell>
          <cell r="AT510">
            <v>173.68</v>
          </cell>
          <cell r="AU510">
            <v>177.72</v>
          </cell>
          <cell r="AV510">
            <v>181.76</v>
          </cell>
          <cell r="AW510">
            <v>185.8</v>
          </cell>
          <cell r="AX510">
            <v>189.84</v>
          </cell>
          <cell r="AY510">
            <v>193.88</v>
          </cell>
          <cell r="AZ510">
            <v>197.92</v>
          </cell>
          <cell r="BA510">
            <v>201.96</v>
          </cell>
          <cell r="BB510">
            <v>206</v>
          </cell>
          <cell r="BC510">
            <v>185.8</v>
          </cell>
          <cell r="BD510">
            <v>141</v>
          </cell>
          <cell r="BE510">
            <v>158.29</v>
          </cell>
          <cell r="BF510">
            <v>163.95</v>
          </cell>
          <cell r="BG510">
            <v>169.61</v>
          </cell>
          <cell r="BH510">
            <v>175.26</v>
          </cell>
          <cell r="BI510">
            <v>180.92</v>
          </cell>
          <cell r="BJ510">
            <v>186.58</v>
          </cell>
          <cell r="BK510">
            <v>192.24</v>
          </cell>
          <cell r="BL510">
            <v>197.89</v>
          </cell>
          <cell r="BM510">
            <v>203.55</v>
          </cell>
          <cell r="BN510">
            <v>209.21</v>
          </cell>
          <cell r="BO510">
            <v>214.86</v>
          </cell>
          <cell r="BP510">
            <v>220.52</v>
          </cell>
          <cell r="BQ510">
            <v>226.18</v>
          </cell>
          <cell r="BR510">
            <v>231.84</v>
          </cell>
          <cell r="BS510">
            <v>237.49</v>
          </cell>
          <cell r="BT510">
            <v>243.15</v>
          </cell>
          <cell r="BU510">
            <v>248.81</v>
          </cell>
          <cell r="BV510">
            <v>254.46</v>
          </cell>
          <cell r="BW510">
            <v>260.12</v>
          </cell>
          <cell r="BX510">
            <v>265.78</v>
          </cell>
          <cell r="BY510">
            <v>271.43</v>
          </cell>
          <cell r="BZ510">
            <v>277.09</v>
          </cell>
          <cell r="CA510">
            <v>282.75</v>
          </cell>
          <cell r="CB510">
            <v>288.41</v>
          </cell>
          <cell r="CC510">
            <v>260.12</v>
          </cell>
        </row>
        <row r="511">
          <cell r="AD511">
            <v>142</v>
          </cell>
          <cell r="AE511">
            <v>113.87</v>
          </cell>
          <cell r="AF511">
            <v>117.94</v>
          </cell>
          <cell r="AG511">
            <v>122.01</v>
          </cell>
          <cell r="AH511">
            <v>126.07</v>
          </cell>
          <cell r="AI511">
            <v>130.14</v>
          </cell>
          <cell r="AJ511">
            <v>134.21</v>
          </cell>
          <cell r="AK511">
            <v>138.28</v>
          </cell>
          <cell r="AL511">
            <v>142.35</v>
          </cell>
          <cell r="AM511">
            <v>146.42</v>
          </cell>
          <cell r="AN511">
            <v>150.49</v>
          </cell>
          <cell r="AO511">
            <v>154.56</v>
          </cell>
          <cell r="AP511">
            <v>158.63</v>
          </cell>
          <cell r="AQ511">
            <v>162.7</v>
          </cell>
          <cell r="AR511">
            <v>166.77</v>
          </cell>
          <cell r="AS511">
            <v>170.84</v>
          </cell>
          <cell r="AT511">
            <v>174.91</v>
          </cell>
          <cell r="AU511">
            <v>178.98</v>
          </cell>
          <cell r="AV511">
            <v>183.05</v>
          </cell>
          <cell r="AW511">
            <v>187.12</v>
          </cell>
          <cell r="AX511">
            <v>191.19</v>
          </cell>
          <cell r="AY511">
            <v>195.25</v>
          </cell>
          <cell r="AZ511">
            <v>199.32</v>
          </cell>
          <cell r="BA511">
            <v>203.39</v>
          </cell>
          <cell r="BB511">
            <v>207.46</v>
          </cell>
          <cell r="BC511">
            <v>187.12</v>
          </cell>
          <cell r="BD511">
            <v>142</v>
          </cell>
          <cell r="BE511">
            <v>159.41</v>
          </cell>
          <cell r="BF511">
            <v>165.11</v>
          </cell>
          <cell r="BG511">
            <v>170.81</v>
          </cell>
          <cell r="BH511">
            <v>176.5</v>
          </cell>
          <cell r="BI511">
            <v>182.2</v>
          </cell>
          <cell r="BJ511">
            <v>187.9</v>
          </cell>
          <cell r="BK511">
            <v>193.6</v>
          </cell>
          <cell r="BL511">
            <v>199.29</v>
          </cell>
          <cell r="BM511">
            <v>204.99</v>
          </cell>
          <cell r="BN511">
            <v>210.69</v>
          </cell>
          <cell r="BO511">
            <v>216.39</v>
          </cell>
          <cell r="BP511">
            <v>222.08</v>
          </cell>
          <cell r="BQ511">
            <v>227.78</v>
          </cell>
          <cell r="BR511">
            <v>233.48</v>
          </cell>
          <cell r="BS511">
            <v>239.17</v>
          </cell>
          <cell r="BT511">
            <v>244.87</v>
          </cell>
          <cell r="BU511">
            <v>250.57</v>
          </cell>
          <cell r="BV511">
            <v>256.26</v>
          </cell>
          <cell r="BW511">
            <v>261.96</v>
          </cell>
          <cell r="BX511">
            <v>267.66</v>
          </cell>
          <cell r="BY511">
            <v>273.36</v>
          </cell>
          <cell r="BZ511">
            <v>279.05</v>
          </cell>
          <cell r="CA511">
            <v>284.75</v>
          </cell>
          <cell r="CB511">
            <v>290.45</v>
          </cell>
          <cell r="CC511">
            <v>261.96</v>
          </cell>
        </row>
        <row r="512">
          <cell r="AD512">
            <v>143</v>
          </cell>
          <cell r="AE512">
            <v>114.67</v>
          </cell>
          <cell r="AF512">
            <v>118.76</v>
          </cell>
          <cell r="AG512">
            <v>122.86</v>
          </cell>
          <cell r="AH512">
            <v>126.96</v>
          </cell>
          <cell r="AI512">
            <v>131.06</v>
          </cell>
          <cell r="AJ512">
            <v>135.16</v>
          </cell>
          <cell r="AK512">
            <v>139.25</v>
          </cell>
          <cell r="AL512">
            <v>143.35</v>
          </cell>
          <cell r="AM512">
            <v>147.45</v>
          </cell>
          <cell r="AN512">
            <v>151.55</v>
          </cell>
          <cell r="AO512">
            <v>155.65</v>
          </cell>
          <cell r="AP512">
            <v>159.75</v>
          </cell>
          <cell r="AQ512">
            <v>163.84</v>
          </cell>
          <cell r="AR512">
            <v>167.94</v>
          </cell>
          <cell r="AS512">
            <v>172.04</v>
          </cell>
          <cell r="AT512">
            <v>176.14</v>
          </cell>
          <cell r="AU512">
            <v>180.24</v>
          </cell>
          <cell r="AV512">
            <v>184.33</v>
          </cell>
          <cell r="AW512">
            <v>188.43</v>
          </cell>
          <cell r="AX512">
            <v>192.53</v>
          </cell>
          <cell r="AY512">
            <v>196.63</v>
          </cell>
          <cell r="AZ512">
            <v>200.73</v>
          </cell>
          <cell r="BA512">
            <v>204.82</v>
          </cell>
          <cell r="BB512">
            <v>208.92</v>
          </cell>
          <cell r="BC512">
            <v>188.43</v>
          </cell>
          <cell r="BD512">
            <v>143</v>
          </cell>
          <cell r="BE512">
            <v>160.53</v>
          </cell>
          <cell r="BF512">
            <v>166.27</v>
          </cell>
          <cell r="BG512">
            <v>172.01</v>
          </cell>
          <cell r="BH512">
            <v>177.74</v>
          </cell>
          <cell r="BI512">
            <v>183.48</v>
          </cell>
          <cell r="BJ512">
            <v>189.22</v>
          </cell>
          <cell r="BK512">
            <v>194.96</v>
          </cell>
          <cell r="BL512">
            <v>200.69</v>
          </cell>
          <cell r="BM512">
            <v>206.43</v>
          </cell>
          <cell r="BN512">
            <v>212.17</v>
          </cell>
          <cell r="BO512">
            <v>217.91</v>
          </cell>
          <cell r="BP512">
            <v>223.64</v>
          </cell>
          <cell r="BQ512">
            <v>229.38</v>
          </cell>
          <cell r="BR512">
            <v>235.12</v>
          </cell>
          <cell r="BS512">
            <v>240.85</v>
          </cell>
          <cell r="BT512">
            <v>246.59</v>
          </cell>
          <cell r="BU512">
            <v>252.33</v>
          </cell>
          <cell r="BV512">
            <v>258.07</v>
          </cell>
          <cell r="BW512">
            <v>263.8</v>
          </cell>
          <cell r="BX512">
            <v>269.54</v>
          </cell>
          <cell r="BY512">
            <v>275.28</v>
          </cell>
          <cell r="BZ512">
            <v>281.02</v>
          </cell>
          <cell r="CA512">
            <v>286.75</v>
          </cell>
          <cell r="CB512">
            <v>292.49</v>
          </cell>
          <cell r="CC512">
            <v>263.8</v>
          </cell>
        </row>
        <row r="513">
          <cell r="AD513">
            <v>144</v>
          </cell>
          <cell r="AE513">
            <v>115.47</v>
          </cell>
          <cell r="AF513">
            <v>119.59</v>
          </cell>
          <cell r="AG513">
            <v>123.72</v>
          </cell>
          <cell r="AH513">
            <v>127.85</v>
          </cell>
          <cell r="AI513">
            <v>131.97</v>
          </cell>
          <cell r="AJ513">
            <v>136.1</v>
          </cell>
          <cell r="AK513">
            <v>140.23</v>
          </cell>
          <cell r="AL513">
            <v>144.35</v>
          </cell>
          <cell r="AM513">
            <v>148.48</v>
          </cell>
          <cell r="AN513">
            <v>152.61</v>
          </cell>
          <cell r="AO513">
            <v>156.73</v>
          </cell>
          <cell r="AP513">
            <v>160.86</v>
          </cell>
          <cell r="AQ513">
            <v>164.99</v>
          </cell>
          <cell r="AR513">
            <v>169.11</v>
          </cell>
          <cell r="AS513">
            <v>173.24</v>
          </cell>
          <cell r="AT513">
            <v>177.37</v>
          </cell>
          <cell r="AU513">
            <v>181.49</v>
          </cell>
          <cell r="AV513">
            <v>185.62</v>
          </cell>
          <cell r="AW513">
            <v>189.75</v>
          </cell>
          <cell r="AX513">
            <v>193.87</v>
          </cell>
          <cell r="AY513">
            <v>198</v>
          </cell>
          <cell r="AZ513">
            <v>202.13</v>
          </cell>
          <cell r="BA513">
            <v>206.25</v>
          </cell>
          <cell r="BB513">
            <v>210.38</v>
          </cell>
          <cell r="BC513">
            <v>189.75</v>
          </cell>
          <cell r="BD513">
            <v>144</v>
          </cell>
          <cell r="BE513">
            <v>161.65</v>
          </cell>
          <cell r="BF513">
            <v>167.43</v>
          </cell>
          <cell r="BG513">
            <v>173.21</v>
          </cell>
          <cell r="BH513">
            <v>178.98</v>
          </cell>
          <cell r="BI513">
            <v>184.76</v>
          </cell>
          <cell r="BJ513">
            <v>190.54</v>
          </cell>
          <cell r="BK513">
            <v>196.32</v>
          </cell>
          <cell r="BL513">
            <v>202.09</v>
          </cell>
          <cell r="BM513">
            <v>207.87</v>
          </cell>
          <cell r="BN513">
            <v>213.65</v>
          </cell>
          <cell r="BO513">
            <v>219.43</v>
          </cell>
          <cell r="BP513">
            <v>225.2</v>
          </cell>
          <cell r="BQ513">
            <v>230.98</v>
          </cell>
          <cell r="BR513">
            <v>236.76</v>
          </cell>
          <cell r="BS513">
            <v>242.54</v>
          </cell>
          <cell r="BT513">
            <v>248.31</v>
          </cell>
          <cell r="BU513">
            <v>254.09</v>
          </cell>
          <cell r="BV513">
            <v>259.87</v>
          </cell>
          <cell r="BW513">
            <v>265.65</v>
          </cell>
          <cell r="BX513">
            <v>271.42</v>
          </cell>
          <cell r="BY513">
            <v>277.2</v>
          </cell>
          <cell r="BZ513">
            <v>282.98</v>
          </cell>
          <cell r="CA513">
            <v>288.75</v>
          </cell>
          <cell r="CB513">
            <v>294.53</v>
          </cell>
          <cell r="CC513">
            <v>265.64</v>
          </cell>
        </row>
        <row r="514">
          <cell r="AD514">
            <v>145</v>
          </cell>
          <cell r="AE514">
            <v>116.27</v>
          </cell>
          <cell r="AF514">
            <v>120.42</v>
          </cell>
          <cell r="AG514">
            <v>124.58</v>
          </cell>
          <cell r="AH514">
            <v>128.73</v>
          </cell>
          <cell r="AI514">
            <v>132.89</v>
          </cell>
          <cell r="AJ514">
            <v>137.04</v>
          </cell>
          <cell r="AK514">
            <v>141.2</v>
          </cell>
          <cell r="AL514">
            <v>145.35</v>
          </cell>
          <cell r="AM514">
            <v>149.51</v>
          </cell>
          <cell r="AN514">
            <v>153.66</v>
          </cell>
          <cell r="AO514">
            <v>157.82</v>
          </cell>
          <cell r="AP514">
            <v>161.97</v>
          </cell>
          <cell r="AQ514">
            <v>166.13</v>
          </cell>
          <cell r="AR514">
            <v>170.29</v>
          </cell>
          <cell r="AS514">
            <v>174.44</v>
          </cell>
          <cell r="AT514">
            <v>178.6</v>
          </cell>
          <cell r="AU514">
            <v>182.75</v>
          </cell>
          <cell r="AV514">
            <v>186.91</v>
          </cell>
          <cell r="AW514">
            <v>191.06</v>
          </cell>
          <cell r="AX514">
            <v>195.22</v>
          </cell>
          <cell r="AY514">
            <v>199.37</v>
          </cell>
          <cell r="AZ514">
            <v>203.53</v>
          </cell>
          <cell r="BA514">
            <v>207.68</v>
          </cell>
          <cell r="BB514">
            <v>211.84</v>
          </cell>
          <cell r="BC514">
            <v>191.06</v>
          </cell>
          <cell r="BD514">
            <v>145</v>
          </cell>
          <cell r="BE514">
            <v>162.77</v>
          </cell>
          <cell r="BF514">
            <v>168.59</v>
          </cell>
          <cell r="BG514">
            <v>174.41</v>
          </cell>
          <cell r="BH514">
            <v>180.22</v>
          </cell>
          <cell r="BI514">
            <v>186.04</v>
          </cell>
          <cell r="BJ514">
            <v>191.86</v>
          </cell>
          <cell r="BK514">
            <v>197.68</v>
          </cell>
          <cell r="BL514">
            <v>203.49</v>
          </cell>
          <cell r="BM514">
            <v>209.31</v>
          </cell>
          <cell r="BN514">
            <v>215.13</v>
          </cell>
          <cell r="BO514">
            <v>220.95</v>
          </cell>
          <cell r="BP514">
            <v>226.76</v>
          </cell>
          <cell r="BQ514">
            <v>232.58</v>
          </cell>
          <cell r="BR514">
            <v>238.4</v>
          </cell>
          <cell r="BS514">
            <v>244.22</v>
          </cell>
          <cell r="BT514">
            <v>250.03</v>
          </cell>
          <cell r="BU514">
            <v>255.85</v>
          </cell>
          <cell r="BV514">
            <v>261.67</v>
          </cell>
          <cell r="BW514">
            <v>267.49</v>
          </cell>
          <cell r="BX514">
            <v>273.3</v>
          </cell>
          <cell r="BY514">
            <v>279.12</v>
          </cell>
          <cell r="BZ514">
            <v>284.94</v>
          </cell>
          <cell r="CA514">
            <v>290.76</v>
          </cell>
          <cell r="CB514">
            <v>296.57</v>
          </cell>
          <cell r="CC514">
            <v>267.49</v>
          </cell>
        </row>
        <row r="515">
          <cell r="AD515">
            <v>146</v>
          </cell>
          <cell r="AE515">
            <v>117.07</v>
          </cell>
          <cell r="AF515">
            <v>121.25</v>
          </cell>
          <cell r="AG515">
            <v>125.43</v>
          </cell>
          <cell r="AH515">
            <v>129.62</v>
          </cell>
          <cell r="AI515">
            <v>133.8</v>
          </cell>
          <cell r="AJ515">
            <v>137.99</v>
          </cell>
          <cell r="AK515">
            <v>142.17</v>
          </cell>
          <cell r="AL515">
            <v>146.35</v>
          </cell>
          <cell r="AM515">
            <v>150.54</v>
          </cell>
          <cell r="AN515">
            <v>154.72</v>
          </cell>
          <cell r="AO515">
            <v>158.91</v>
          </cell>
          <cell r="AP515">
            <v>163.09</v>
          </cell>
          <cell r="AQ515">
            <v>167.27</v>
          </cell>
          <cell r="AR515">
            <v>171.46</v>
          </cell>
          <cell r="AS515">
            <v>175.64</v>
          </cell>
          <cell r="AT515">
            <v>179.83</v>
          </cell>
          <cell r="AU515">
            <v>184.01</v>
          </cell>
          <cell r="AV515">
            <v>188.19</v>
          </cell>
          <cell r="AW515">
            <v>192.38</v>
          </cell>
          <cell r="AX515">
            <v>196.56</v>
          </cell>
          <cell r="AY515">
            <v>200.75</v>
          </cell>
          <cell r="AZ515">
            <v>204.93</v>
          </cell>
          <cell r="BA515">
            <v>209.11</v>
          </cell>
          <cell r="BB515">
            <v>213.3</v>
          </cell>
          <cell r="BC515">
            <v>192.38</v>
          </cell>
          <cell r="BD515">
            <v>146</v>
          </cell>
          <cell r="BE515">
            <v>163.89</v>
          </cell>
          <cell r="BF515">
            <v>169.75</v>
          </cell>
          <cell r="BG515">
            <v>175.61</v>
          </cell>
          <cell r="BH515">
            <v>181.46</v>
          </cell>
          <cell r="BI515">
            <v>187.32</v>
          </cell>
          <cell r="BJ515">
            <v>193.18</v>
          </cell>
          <cell r="BK515">
            <v>199.04</v>
          </cell>
          <cell r="BL515">
            <v>204.89</v>
          </cell>
          <cell r="BM515">
            <v>210.75</v>
          </cell>
          <cell r="BN515">
            <v>216.61</v>
          </cell>
          <cell r="BO515">
            <v>222.47</v>
          </cell>
          <cell r="BP515">
            <v>228.33</v>
          </cell>
          <cell r="BQ515">
            <v>234.18</v>
          </cell>
          <cell r="BR515">
            <v>240.04</v>
          </cell>
          <cell r="BS515">
            <v>245.9</v>
          </cell>
          <cell r="BT515">
            <v>251.76</v>
          </cell>
          <cell r="BU515">
            <v>257.61</v>
          </cell>
          <cell r="BV515">
            <v>263.47</v>
          </cell>
          <cell r="BW515">
            <v>269.33</v>
          </cell>
          <cell r="BX515">
            <v>275.19</v>
          </cell>
          <cell r="BY515">
            <v>281.04</v>
          </cell>
          <cell r="BZ515">
            <v>286.9</v>
          </cell>
          <cell r="CA515">
            <v>292.76</v>
          </cell>
          <cell r="CB515">
            <v>298.62</v>
          </cell>
          <cell r="CC515">
            <v>269.33</v>
          </cell>
        </row>
        <row r="516">
          <cell r="AD516">
            <v>147</v>
          </cell>
          <cell r="AE516">
            <v>117.86</v>
          </cell>
          <cell r="AF516">
            <v>122.08</v>
          </cell>
          <cell r="AG516">
            <v>126.29</v>
          </cell>
          <cell r="AH516">
            <v>130.5</v>
          </cell>
          <cell r="AI516">
            <v>134.72</v>
          </cell>
          <cell r="AJ516">
            <v>138.93</v>
          </cell>
          <cell r="AK516">
            <v>143.14</v>
          </cell>
          <cell r="AL516">
            <v>147.35</v>
          </cell>
          <cell r="AM516">
            <v>151.57</v>
          </cell>
          <cell r="AN516">
            <v>155.78</v>
          </cell>
          <cell r="AO516">
            <v>159.99</v>
          </cell>
          <cell r="AP516">
            <v>164.2</v>
          </cell>
          <cell r="AQ516">
            <v>168.42</v>
          </cell>
          <cell r="AR516">
            <v>172.63</v>
          </cell>
          <cell r="AS516">
            <v>176.84</v>
          </cell>
          <cell r="AT516">
            <v>181.06</v>
          </cell>
          <cell r="AU516">
            <v>185.27</v>
          </cell>
          <cell r="AV516">
            <v>189.48</v>
          </cell>
          <cell r="AW516">
            <v>193.69</v>
          </cell>
          <cell r="AX516">
            <v>197.91</v>
          </cell>
          <cell r="AY516">
            <v>202.12</v>
          </cell>
          <cell r="AZ516">
            <v>206.33</v>
          </cell>
          <cell r="BA516">
            <v>210.54</v>
          </cell>
          <cell r="BB516">
            <v>214.76</v>
          </cell>
          <cell r="BC516">
            <v>193.69</v>
          </cell>
          <cell r="BD516">
            <v>147</v>
          </cell>
          <cell r="BE516">
            <v>165.01</v>
          </cell>
          <cell r="BF516">
            <v>170.91</v>
          </cell>
          <cell r="BG516">
            <v>176.81</v>
          </cell>
          <cell r="BH516">
            <v>182.7</v>
          </cell>
          <cell r="BI516">
            <v>188.6</v>
          </cell>
          <cell r="BJ516">
            <v>194.5</v>
          </cell>
          <cell r="BK516">
            <v>200.4</v>
          </cell>
          <cell r="BL516">
            <v>206.29</v>
          </cell>
          <cell r="BM516">
            <v>212.19</v>
          </cell>
          <cell r="BN516">
            <v>218.09</v>
          </cell>
          <cell r="BO516">
            <v>223.99</v>
          </cell>
          <cell r="BP516">
            <v>229.89</v>
          </cell>
          <cell r="BQ516">
            <v>235.78</v>
          </cell>
          <cell r="BR516">
            <v>241.68</v>
          </cell>
          <cell r="BS516">
            <v>247.58</v>
          </cell>
          <cell r="BT516">
            <v>253.48</v>
          </cell>
          <cell r="BU516">
            <v>259.37</v>
          </cell>
          <cell r="BV516">
            <v>265.27</v>
          </cell>
          <cell r="BW516">
            <v>271.17</v>
          </cell>
          <cell r="BX516">
            <v>277.07</v>
          </cell>
          <cell r="BY516">
            <v>282.97</v>
          </cell>
          <cell r="BZ516">
            <v>288.86</v>
          </cell>
          <cell r="CA516">
            <v>294.76</v>
          </cell>
          <cell r="CB516">
            <v>300.66</v>
          </cell>
          <cell r="CC516">
            <v>271.17</v>
          </cell>
        </row>
        <row r="517">
          <cell r="AD517">
            <v>148</v>
          </cell>
          <cell r="AE517">
            <v>118.86</v>
          </cell>
          <cell r="AF517">
            <v>122.91</v>
          </cell>
          <cell r="AG517">
            <v>127.15</v>
          </cell>
          <cell r="AH517">
            <v>131.39</v>
          </cell>
          <cell r="AI517">
            <v>135.63</v>
          </cell>
          <cell r="AJ517">
            <v>139.87</v>
          </cell>
          <cell r="AK517">
            <v>144.11</v>
          </cell>
          <cell r="AL517">
            <v>148.35</v>
          </cell>
          <cell r="AM517">
            <v>152.6</v>
          </cell>
          <cell r="AN517">
            <v>156.84</v>
          </cell>
          <cell r="AO517">
            <v>161.08</v>
          </cell>
          <cell r="AP517">
            <v>165.32</v>
          </cell>
          <cell r="AQ517">
            <v>169.56</v>
          </cell>
          <cell r="AR517">
            <v>173.8</v>
          </cell>
          <cell r="AS517">
            <v>178.04</v>
          </cell>
          <cell r="AT517">
            <v>182.28</v>
          </cell>
          <cell r="AU517">
            <v>186.53</v>
          </cell>
          <cell r="AV517">
            <v>190.77</v>
          </cell>
          <cell r="AW517">
            <v>195.01</v>
          </cell>
          <cell r="AX517">
            <v>199.25</v>
          </cell>
          <cell r="AY517">
            <v>203.49</v>
          </cell>
          <cell r="AZ517">
            <v>207.73</v>
          </cell>
          <cell r="BA517">
            <v>211.97</v>
          </cell>
          <cell r="BB517">
            <v>216.22</v>
          </cell>
          <cell r="BC517">
            <v>195.01</v>
          </cell>
          <cell r="BD517">
            <v>148</v>
          </cell>
          <cell r="BE517">
            <v>166.13</v>
          </cell>
          <cell r="BF517">
            <v>172.07</v>
          </cell>
          <cell r="BG517">
            <v>178.01</v>
          </cell>
          <cell r="BH517">
            <v>183.94</v>
          </cell>
          <cell r="BI517">
            <v>189.88</v>
          </cell>
          <cell r="BJ517">
            <v>195.82</v>
          </cell>
          <cell r="BK517">
            <v>201.76</v>
          </cell>
          <cell r="BL517">
            <v>207.7</v>
          </cell>
          <cell r="BM517">
            <v>213.63</v>
          </cell>
          <cell r="BN517">
            <v>219.57</v>
          </cell>
          <cell r="BO517">
            <v>225.51</v>
          </cell>
          <cell r="BP517">
            <v>231.45</v>
          </cell>
          <cell r="BQ517">
            <v>237.38</v>
          </cell>
          <cell r="BR517">
            <v>243.32</v>
          </cell>
          <cell r="BS517">
            <v>249.26</v>
          </cell>
          <cell r="BT517">
            <v>255.2</v>
          </cell>
          <cell r="BU517">
            <v>261.14</v>
          </cell>
          <cell r="BV517">
            <v>267.07</v>
          </cell>
          <cell r="BW517">
            <v>273.01</v>
          </cell>
          <cell r="BX517">
            <v>278.95</v>
          </cell>
          <cell r="BY517">
            <v>284.89</v>
          </cell>
          <cell r="BZ517">
            <v>290.83</v>
          </cell>
          <cell r="CA517">
            <v>296.76</v>
          </cell>
          <cell r="CB517">
            <v>302.7</v>
          </cell>
          <cell r="CC517">
            <v>273.01</v>
          </cell>
        </row>
        <row r="518">
          <cell r="AD518">
            <v>149</v>
          </cell>
          <cell r="AE518">
            <v>119.46</v>
          </cell>
          <cell r="AF518">
            <v>123.73</v>
          </cell>
          <cell r="AG518">
            <v>128</v>
          </cell>
          <cell r="AH518">
            <v>132.27</v>
          </cell>
          <cell r="AI518">
            <v>136.54</v>
          </cell>
          <cell r="AJ518">
            <v>140.81</v>
          </cell>
          <cell r="AK518">
            <v>145.08</v>
          </cell>
          <cell r="AL518">
            <v>149.35</v>
          </cell>
          <cell r="AM518">
            <v>153.62</v>
          </cell>
          <cell r="AN518">
            <v>157.89</v>
          </cell>
          <cell r="AO518">
            <v>162.16</v>
          </cell>
          <cell r="AP518">
            <v>166.43</v>
          </cell>
          <cell r="AQ518">
            <v>170.7</v>
          </cell>
          <cell r="AR518">
            <v>174.97</v>
          </cell>
          <cell r="AS518">
            <v>179.24</v>
          </cell>
          <cell r="AT518">
            <v>183.51</v>
          </cell>
          <cell r="AU518">
            <v>187.78</v>
          </cell>
          <cell r="AV518">
            <v>192.05</v>
          </cell>
          <cell r="AW518">
            <v>196.32</v>
          </cell>
          <cell r="AX518">
            <v>200.59</v>
          </cell>
          <cell r="AY518">
            <v>204.86</v>
          </cell>
          <cell r="AZ518">
            <v>209.13</v>
          </cell>
          <cell r="BA518">
            <v>213.4</v>
          </cell>
          <cell r="BB518">
            <v>217.67</v>
          </cell>
          <cell r="BC518">
            <v>196.32</v>
          </cell>
          <cell r="BD518">
            <v>149</v>
          </cell>
          <cell r="BE518">
            <v>167.25</v>
          </cell>
          <cell r="BF518">
            <v>173.23</v>
          </cell>
          <cell r="BG518">
            <v>179.21</v>
          </cell>
          <cell r="BH518">
            <v>185.18</v>
          </cell>
          <cell r="BI518">
            <v>191.16</v>
          </cell>
          <cell r="BJ518">
            <v>197.14</v>
          </cell>
          <cell r="BK518">
            <v>203.12</v>
          </cell>
          <cell r="BL518">
            <v>209.1</v>
          </cell>
          <cell r="BM518">
            <v>215.07</v>
          </cell>
          <cell r="BN518">
            <v>221.05</v>
          </cell>
          <cell r="BO518">
            <v>227.03</v>
          </cell>
          <cell r="BP518">
            <v>233.01</v>
          </cell>
          <cell r="BQ518">
            <v>238.99</v>
          </cell>
          <cell r="BR518">
            <v>244.96</v>
          </cell>
          <cell r="BS518">
            <v>250.94</v>
          </cell>
          <cell r="BT518">
            <v>256.92</v>
          </cell>
          <cell r="BU518">
            <v>262.9</v>
          </cell>
          <cell r="BV518">
            <v>268.88</v>
          </cell>
          <cell r="BW518">
            <v>274.85</v>
          </cell>
          <cell r="BX518">
            <v>280.83</v>
          </cell>
          <cell r="BY518">
            <v>286.81</v>
          </cell>
          <cell r="BZ518">
            <v>292.79</v>
          </cell>
          <cell r="CA518">
            <v>298.77</v>
          </cell>
          <cell r="CB518">
            <v>304.74</v>
          </cell>
          <cell r="CC518">
            <v>274.85</v>
          </cell>
        </row>
        <row r="519">
          <cell r="AD519">
            <v>150</v>
          </cell>
          <cell r="AE519">
            <v>120.26</v>
          </cell>
          <cell r="AF519">
            <v>124.56</v>
          </cell>
          <cell r="AG519">
            <v>128.86</v>
          </cell>
          <cell r="AH519">
            <v>133.16</v>
          </cell>
          <cell r="AI519">
            <v>137.46</v>
          </cell>
          <cell r="AJ519">
            <v>141.76</v>
          </cell>
          <cell r="AK519">
            <v>146.06</v>
          </cell>
          <cell r="AL519">
            <v>150.35</v>
          </cell>
          <cell r="AM519">
            <v>154.65</v>
          </cell>
          <cell r="AN519">
            <v>158.95</v>
          </cell>
          <cell r="AO519">
            <v>163.25</v>
          </cell>
          <cell r="AP519">
            <v>167.55</v>
          </cell>
          <cell r="AQ519">
            <v>171.85</v>
          </cell>
          <cell r="AR519">
            <v>176.15</v>
          </cell>
          <cell r="AS519">
            <v>180.45</v>
          </cell>
          <cell r="AT519">
            <v>184.74</v>
          </cell>
          <cell r="AU519">
            <v>189.04</v>
          </cell>
          <cell r="AV519">
            <v>193.34</v>
          </cell>
          <cell r="AW519">
            <v>197.64</v>
          </cell>
          <cell r="AX519">
            <v>201.94</v>
          </cell>
          <cell r="AY519">
            <v>206.24</v>
          </cell>
          <cell r="AZ519">
            <v>210.54</v>
          </cell>
          <cell r="BA519">
            <v>214.83</v>
          </cell>
          <cell r="BB519">
            <v>219.13</v>
          </cell>
          <cell r="BC519">
            <v>197.64</v>
          </cell>
          <cell r="BD519">
            <v>150</v>
          </cell>
          <cell r="BE519">
            <v>168.37</v>
          </cell>
          <cell r="BF519">
            <v>174.39</v>
          </cell>
          <cell r="BG519">
            <v>180.41</v>
          </cell>
          <cell r="BH519">
            <v>186.42</v>
          </cell>
          <cell r="BI519">
            <v>192.44</v>
          </cell>
          <cell r="BJ519">
            <v>198.46</v>
          </cell>
          <cell r="BK519">
            <v>204.48</v>
          </cell>
          <cell r="BL519">
            <v>210.5</v>
          </cell>
          <cell r="BM519">
            <v>216.51</v>
          </cell>
          <cell r="BN519">
            <v>222.53</v>
          </cell>
          <cell r="BO519">
            <v>228.55</v>
          </cell>
          <cell r="BP519">
            <v>234.57</v>
          </cell>
          <cell r="BQ519">
            <v>240.59</v>
          </cell>
          <cell r="BR519">
            <v>246.6</v>
          </cell>
          <cell r="BS519">
            <v>252.62</v>
          </cell>
          <cell r="BT519">
            <v>258.64</v>
          </cell>
          <cell r="BU519">
            <v>264.66</v>
          </cell>
          <cell r="BV519">
            <v>270.68</v>
          </cell>
          <cell r="BW519">
            <v>276.7</v>
          </cell>
          <cell r="BX519">
            <v>282.71</v>
          </cell>
          <cell r="BY519">
            <v>288.73</v>
          </cell>
          <cell r="BZ519">
            <v>294.75</v>
          </cell>
          <cell r="CA519">
            <v>300.77</v>
          </cell>
          <cell r="CB519">
            <v>306.79</v>
          </cell>
          <cell r="CC519">
            <v>276.69</v>
          </cell>
        </row>
        <row r="520">
          <cell r="AD520">
            <v>151</v>
          </cell>
          <cell r="AE520">
            <v>121.06</v>
          </cell>
          <cell r="AF520">
            <v>125.39</v>
          </cell>
          <cell r="AG520">
            <v>129.72</v>
          </cell>
          <cell r="AH520">
            <v>134.05</v>
          </cell>
          <cell r="AI520">
            <v>138.37</v>
          </cell>
          <cell r="AJ520">
            <v>142.7</v>
          </cell>
          <cell r="AK520">
            <v>147.03</v>
          </cell>
          <cell r="AL520">
            <v>151.35</v>
          </cell>
          <cell r="AM520">
            <v>155.68</v>
          </cell>
          <cell r="AN520">
            <v>160.01</v>
          </cell>
          <cell r="AO520">
            <v>164.34</v>
          </cell>
          <cell r="AP520">
            <v>168.66</v>
          </cell>
          <cell r="AQ520">
            <v>172.99</v>
          </cell>
          <cell r="AR520">
            <v>177.32</v>
          </cell>
          <cell r="AS520">
            <v>181.65</v>
          </cell>
          <cell r="AT520">
            <v>185.97</v>
          </cell>
          <cell r="AU520">
            <v>190.3</v>
          </cell>
          <cell r="AV520">
            <v>194.63</v>
          </cell>
          <cell r="AW520">
            <v>198.96</v>
          </cell>
          <cell r="AX520">
            <v>203.28</v>
          </cell>
          <cell r="AY520">
            <v>207.61</v>
          </cell>
          <cell r="AZ520">
            <v>211.94</v>
          </cell>
          <cell r="BA520">
            <v>216.26</v>
          </cell>
          <cell r="BB520">
            <v>220.59</v>
          </cell>
          <cell r="BC520">
            <v>198.95</v>
          </cell>
          <cell r="BD520">
            <v>151</v>
          </cell>
          <cell r="BE520">
            <v>169.49</v>
          </cell>
          <cell r="BF520">
            <v>175.55</v>
          </cell>
          <cell r="BG520">
            <v>181.6</v>
          </cell>
          <cell r="BH520">
            <v>187.66</v>
          </cell>
          <cell r="BI520">
            <v>193.72</v>
          </cell>
          <cell r="BJ520">
            <v>199.78</v>
          </cell>
          <cell r="BK520">
            <v>205.84</v>
          </cell>
          <cell r="BL520">
            <v>211.9</v>
          </cell>
          <cell r="BM520">
            <v>217.95</v>
          </cell>
          <cell r="BN520">
            <v>224.01</v>
          </cell>
          <cell r="BO520">
            <v>230.07</v>
          </cell>
          <cell r="BP520">
            <v>236.13</v>
          </cell>
          <cell r="BQ520">
            <v>242.19</v>
          </cell>
          <cell r="BR520">
            <v>248.25</v>
          </cell>
          <cell r="BS520">
            <v>254.3</v>
          </cell>
          <cell r="BT520">
            <v>260.36</v>
          </cell>
          <cell r="BU520">
            <v>266.42</v>
          </cell>
          <cell r="BV520">
            <v>272.48</v>
          </cell>
          <cell r="BW520">
            <v>278.54</v>
          </cell>
          <cell r="BX520">
            <v>284.6</v>
          </cell>
          <cell r="BY520">
            <v>290.65</v>
          </cell>
          <cell r="BZ520">
            <v>296.71</v>
          </cell>
          <cell r="CA520">
            <v>302.77</v>
          </cell>
          <cell r="CB520">
            <v>308.83</v>
          </cell>
          <cell r="CC520">
            <v>278.54</v>
          </cell>
        </row>
        <row r="521">
          <cell r="AD521">
            <v>152</v>
          </cell>
          <cell r="AE521">
            <v>121.86</v>
          </cell>
          <cell r="AF521">
            <v>126.22</v>
          </cell>
          <cell r="AG521">
            <v>130.57</v>
          </cell>
          <cell r="AH521">
            <v>134.93</v>
          </cell>
          <cell r="AI521">
            <v>139.29</v>
          </cell>
          <cell r="AJ521">
            <v>143.64</v>
          </cell>
          <cell r="AK521">
            <v>148</v>
          </cell>
          <cell r="AL521">
            <v>152.35</v>
          </cell>
          <cell r="AM521">
            <v>156.71</v>
          </cell>
          <cell r="AN521">
            <v>161.07</v>
          </cell>
          <cell r="AO521">
            <v>165.42</v>
          </cell>
          <cell r="AP521">
            <v>169.78</v>
          </cell>
          <cell r="AQ521">
            <v>174.13</v>
          </cell>
          <cell r="AR521">
            <v>178.49</v>
          </cell>
          <cell r="AS521">
            <v>182.85</v>
          </cell>
          <cell r="AT521">
            <v>187.2</v>
          </cell>
          <cell r="AU521">
            <v>191.56</v>
          </cell>
          <cell r="AV521">
            <v>195.91</v>
          </cell>
          <cell r="AW521">
            <v>200.27</v>
          </cell>
          <cell r="AX521">
            <v>204.63</v>
          </cell>
          <cell r="AY521">
            <v>208.98</v>
          </cell>
          <cell r="AZ521">
            <v>213.34</v>
          </cell>
          <cell r="BA521">
            <v>217.69</v>
          </cell>
          <cell r="BB521">
            <v>222.05</v>
          </cell>
          <cell r="BC521">
            <v>200.27</v>
          </cell>
          <cell r="BD521">
            <v>152</v>
          </cell>
          <cell r="BE521">
            <v>170.61</v>
          </cell>
          <cell r="BF521">
            <v>176.71</v>
          </cell>
          <cell r="BG521">
            <v>182.8</v>
          </cell>
          <cell r="BH521">
            <v>188.9</v>
          </cell>
          <cell r="BI521">
            <v>195</v>
          </cell>
          <cell r="BJ521">
            <v>201.1</v>
          </cell>
          <cell r="BK521">
            <v>207.2</v>
          </cell>
          <cell r="BL521">
            <v>213.3</v>
          </cell>
          <cell r="BM521">
            <v>219.4</v>
          </cell>
          <cell r="BN521">
            <v>225.49</v>
          </cell>
          <cell r="BO521">
            <v>231.59</v>
          </cell>
          <cell r="BP521">
            <v>237.69</v>
          </cell>
          <cell r="BQ521">
            <v>243.79</v>
          </cell>
          <cell r="BR521">
            <v>249.89</v>
          </cell>
          <cell r="BS521">
            <v>255.99</v>
          </cell>
          <cell r="BT521">
            <v>262.08</v>
          </cell>
          <cell r="BU521">
            <v>268.18</v>
          </cell>
          <cell r="BV521">
            <v>274.28</v>
          </cell>
          <cell r="BW521">
            <v>280.38</v>
          </cell>
          <cell r="BX521">
            <v>286.48</v>
          </cell>
          <cell r="BY521">
            <v>292.58</v>
          </cell>
          <cell r="BZ521">
            <v>298.67</v>
          </cell>
          <cell r="CA521">
            <v>304.77</v>
          </cell>
          <cell r="CB521">
            <v>310.87</v>
          </cell>
          <cell r="CC521">
            <v>280.38</v>
          </cell>
        </row>
        <row r="522">
          <cell r="AD522">
            <v>153</v>
          </cell>
          <cell r="AE522">
            <v>122.66</v>
          </cell>
          <cell r="AF522">
            <v>127.05</v>
          </cell>
          <cell r="AG522">
            <v>131.43</v>
          </cell>
          <cell r="AH522">
            <v>135.82</v>
          </cell>
          <cell r="AI522">
            <v>140.2</v>
          </cell>
          <cell r="AJ522">
            <v>144.59</v>
          </cell>
          <cell r="AK522">
            <v>148.97</v>
          </cell>
          <cell r="AL522">
            <v>153.35</v>
          </cell>
          <cell r="AM522">
            <v>157.74</v>
          </cell>
          <cell r="AN522">
            <v>162.12</v>
          </cell>
          <cell r="AO522">
            <v>166.51</v>
          </cell>
          <cell r="AP522">
            <v>170.89</v>
          </cell>
          <cell r="AQ522">
            <v>175.28</v>
          </cell>
          <cell r="AR522">
            <v>179.66</v>
          </cell>
          <cell r="AS522">
            <v>184.05</v>
          </cell>
          <cell r="AT522">
            <v>188.43</v>
          </cell>
          <cell r="AU522">
            <v>192.82</v>
          </cell>
          <cell r="AV522">
            <v>197.2</v>
          </cell>
          <cell r="AW522">
            <v>201.59</v>
          </cell>
          <cell r="AX522">
            <v>205.97</v>
          </cell>
          <cell r="AY522">
            <v>210.36</v>
          </cell>
          <cell r="AZ522">
            <v>214.74</v>
          </cell>
          <cell r="BA522">
            <v>219.12</v>
          </cell>
          <cell r="BB522">
            <v>223.51</v>
          </cell>
          <cell r="BC522">
            <v>201.59</v>
          </cell>
          <cell r="BD522">
            <v>153</v>
          </cell>
          <cell r="BE522">
            <v>171.73</v>
          </cell>
          <cell r="BF522">
            <v>177.87</v>
          </cell>
          <cell r="BG522">
            <v>184</v>
          </cell>
          <cell r="BH522">
            <v>190.14</v>
          </cell>
          <cell r="BI522">
            <v>196.28</v>
          </cell>
          <cell r="BJ522">
            <v>202.42</v>
          </cell>
          <cell r="BK522">
            <v>208.56</v>
          </cell>
          <cell r="BL522">
            <v>214.7</v>
          </cell>
          <cell r="BM522">
            <v>220.84</v>
          </cell>
          <cell r="BN522">
            <v>226.97</v>
          </cell>
          <cell r="BO522">
            <v>233.11</v>
          </cell>
          <cell r="BP522">
            <v>239.25</v>
          </cell>
          <cell r="BQ522">
            <v>245.39</v>
          </cell>
          <cell r="BR522">
            <v>251.53</v>
          </cell>
          <cell r="BS522">
            <v>257.67</v>
          </cell>
          <cell r="BT522">
            <v>263.8</v>
          </cell>
          <cell r="BU522">
            <v>269.94</v>
          </cell>
          <cell r="BV522">
            <v>276.08</v>
          </cell>
          <cell r="BW522">
            <v>282.22</v>
          </cell>
          <cell r="BX522">
            <v>288.36</v>
          </cell>
          <cell r="BY522">
            <v>294.5</v>
          </cell>
          <cell r="BZ522">
            <v>300.64</v>
          </cell>
          <cell r="CA522">
            <v>306.77</v>
          </cell>
          <cell r="CB522">
            <v>312.91</v>
          </cell>
          <cell r="CC522">
            <v>282.22</v>
          </cell>
        </row>
        <row r="523">
          <cell r="AD523">
            <v>154</v>
          </cell>
          <cell r="AE523">
            <v>123.46</v>
          </cell>
          <cell r="AF523">
            <v>127.88</v>
          </cell>
          <cell r="AG523">
            <v>132.29</v>
          </cell>
          <cell r="AH523">
            <v>136.7</v>
          </cell>
          <cell r="AI523">
            <v>141.12</v>
          </cell>
          <cell r="AJ523">
            <v>145.53</v>
          </cell>
          <cell r="AK523">
            <v>149.94</v>
          </cell>
          <cell r="AL523">
            <v>154.35</v>
          </cell>
          <cell r="AM523">
            <v>158.77</v>
          </cell>
          <cell r="AN523">
            <v>163.18</v>
          </cell>
          <cell r="AO523">
            <v>167.6</v>
          </cell>
          <cell r="AP523">
            <v>172.01</v>
          </cell>
          <cell r="AQ523">
            <v>176.42</v>
          </cell>
          <cell r="AR523">
            <v>180.84</v>
          </cell>
          <cell r="AS523">
            <v>185.25</v>
          </cell>
          <cell r="AT523">
            <v>189.66</v>
          </cell>
          <cell r="AU523">
            <v>194.07</v>
          </cell>
          <cell r="AV523">
            <v>198.49</v>
          </cell>
          <cell r="AW523">
            <v>202.9</v>
          </cell>
          <cell r="AX523">
            <v>207.31</v>
          </cell>
          <cell r="AY523">
            <v>211.73</v>
          </cell>
          <cell r="AZ523">
            <v>216.14</v>
          </cell>
          <cell r="BA523">
            <v>220.55</v>
          </cell>
          <cell r="BB523">
            <v>224.97</v>
          </cell>
          <cell r="BC523">
            <v>202.9</v>
          </cell>
          <cell r="BD523">
            <v>154</v>
          </cell>
          <cell r="BE523">
            <v>172.85</v>
          </cell>
          <cell r="BF523">
            <v>179.03</v>
          </cell>
          <cell r="BG523">
            <v>185.2</v>
          </cell>
          <cell r="BH523">
            <v>191.38</v>
          </cell>
          <cell r="BI523">
            <v>197.56</v>
          </cell>
          <cell r="BJ523">
            <v>203.74</v>
          </cell>
          <cell r="BK523">
            <v>209.92</v>
          </cell>
          <cell r="BL523">
            <v>216.1</v>
          </cell>
          <cell r="BM523">
            <v>222.28</v>
          </cell>
          <cell r="BN523">
            <v>228.45</v>
          </cell>
          <cell r="BO523">
            <v>234.63</v>
          </cell>
          <cell r="BP523">
            <v>240.81</v>
          </cell>
          <cell r="BQ523">
            <v>246.99</v>
          </cell>
          <cell r="BR523">
            <v>253.17</v>
          </cell>
          <cell r="BS523">
            <v>259.35</v>
          </cell>
          <cell r="BT523">
            <v>265.53</v>
          </cell>
          <cell r="BU523">
            <v>271.7</v>
          </cell>
          <cell r="BV523">
            <v>277.88</v>
          </cell>
          <cell r="BW523">
            <v>284.06</v>
          </cell>
          <cell r="BX523">
            <v>290.24</v>
          </cell>
          <cell r="BY523">
            <v>296.42</v>
          </cell>
          <cell r="BZ523">
            <v>302.6</v>
          </cell>
          <cell r="CA523">
            <v>308.78</v>
          </cell>
          <cell r="CB523">
            <v>314.95</v>
          </cell>
          <cell r="CC523">
            <v>284.06</v>
          </cell>
        </row>
        <row r="524">
          <cell r="AD524">
            <v>155</v>
          </cell>
          <cell r="AE524">
            <v>124.26</v>
          </cell>
          <cell r="AF524">
            <v>128.7</v>
          </cell>
          <cell r="AG524">
            <v>133.15</v>
          </cell>
          <cell r="AH524">
            <v>137.59</v>
          </cell>
          <cell r="AI524">
            <v>142.03</v>
          </cell>
          <cell r="AJ524">
            <v>146.47</v>
          </cell>
          <cell r="AK524">
            <v>150.91</v>
          </cell>
          <cell r="AL524">
            <v>155.36</v>
          </cell>
          <cell r="AM524">
            <v>159.8</v>
          </cell>
          <cell r="AN524">
            <v>164.24</v>
          </cell>
          <cell r="AO524">
            <v>168.68</v>
          </cell>
          <cell r="AP524">
            <v>173.12</v>
          </cell>
          <cell r="AQ524">
            <v>177.57</v>
          </cell>
          <cell r="AR524">
            <v>182.01</v>
          </cell>
          <cell r="AS524">
            <v>186.45</v>
          </cell>
          <cell r="AT524">
            <v>190.89</v>
          </cell>
          <cell r="AU524">
            <v>195.33</v>
          </cell>
          <cell r="AV524">
            <v>199.78</v>
          </cell>
          <cell r="AW524">
            <v>204.22</v>
          </cell>
          <cell r="AX524">
            <v>208.66</v>
          </cell>
          <cell r="AY524">
            <v>213.1</v>
          </cell>
          <cell r="AZ524">
            <v>217.54</v>
          </cell>
          <cell r="BA524">
            <v>221.98</v>
          </cell>
          <cell r="BB524">
            <v>226.43</v>
          </cell>
          <cell r="BC524">
            <v>204.22</v>
          </cell>
          <cell r="BD524">
            <v>155</v>
          </cell>
          <cell r="BE524">
            <v>173.97</v>
          </cell>
          <cell r="BF524">
            <v>180.19</v>
          </cell>
          <cell r="BG524">
            <v>186.4</v>
          </cell>
          <cell r="BH524">
            <v>192.62</v>
          </cell>
          <cell r="BI524">
            <v>198.84</v>
          </cell>
          <cell r="BJ524">
            <v>205.06</v>
          </cell>
          <cell r="BK524">
            <v>211.28</v>
          </cell>
          <cell r="BL524">
            <v>217.5</v>
          </cell>
          <cell r="BM524">
            <v>223.72</v>
          </cell>
          <cell r="BN524">
            <v>229.94</v>
          </cell>
          <cell r="BO524">
            <v>236.15</v>
          </cell>
          <cell r="BP524">
            <v>242.37</v>
          </cell>
          <cell r="BQ524">
            <v>248.59</v>
          </cell>
          <cell r="BR524">
            <v>254.81</v>
          </cell>
          <cell r="BS524">
            <v>261.03</v>
          </cell>
          <cell r="BT524">
            <v>267.25</v>
          </cell>
          <cell r="BU524">
            <v>273.47</v>
          </cell>
          <cell r="BV524">
            <v>279.68</v>
          </cell>
          <cell r="BW524">
            <v>285.9</v>
          </cell>
          <cell r="BX524">
            <v>292.12</v>
          </cell>
          <cell r="BY524">
            <v>298.34</v>
          </cell>
          <cell r="BZ524">
            <v>304.56</v>
          </cell>
          <cell r="CA524">
            <v>310.78</v>
          </cell>
          <cell r="CB524">
            <v>317</v>
          </cell>
          <cell r="CC524">
            <v>285.9</v>
          </cell>
        </row>
        <row r="525">
          <cell r="AD525">
            <v>156</v>
          </cell>
          <cell r="AE525">
            <v>125.06</v>
          </cell>
          <cell r="AF525">
            <v>129.53</v>
          </cell>
          <cell r="AG525">
            <v>134</v>
          </cell>
          <cell r="AH525">
            <v>138.47</v>
          </cell>
          <cell r="AI525">
            <v>142.94</v>
          </cell>
          <cell r="AJ525">
            <v>147.41</v>
          </cell>
          <cell r="AK525">
            <v>151.88</v>
          </cell>
          <cell r="AL525">
            <v>156.36</v>
          </cell>
          <cell r="AM525">
            <v>160.83</v>
          </cell>
          <cell r="AN525">
            <v>165.3</v>
          </cell>
          <cell r="AO525">
            <v>169.77</v>
          </cell>
          <cell r="AP525">
            <v>174.24</v>
          </cell>
          <cell r="AQ525">
            <v>178.71</v>
          </cell>
          <cell r="AR525">
            <v>183.18</v>
          </cell>
          <cell r="AS525">
            <v>187.65</v>
          </cell>
          <cell r="AT525">
            <v>192.12</v>
          </cell>
          <cell r="AU525">
            <v>196.59</v>
          </cell>
          <cell r="AV525">
            <v>201.06</v>
          </cell>
          <cell r="AW525">
            <v>205.53</v>
          </cell>
          <cell r="AX525">
            <v>210</v>
          </cell>
          <cell r="AY525">
            <v>214.47</v>
          </cell>
          <cell r="AZ525">
            <v>218.94</v>
          </cell>
          <cell r="BA525">
            <v>223.41</v>
          </cell>
          <cell r="BB525">
            <v>227.89</v>
          </cell>
          <cell r="BC525">
            <v>205.53</v>
          </cell>
          <cell r="BD525">
            <v>156</v>
          </cell>
          <cell r="BE525">
            <v>175.09</v>
          </cell>
          <cell r="BF525">
            <v>181.34</v>
          </cell>
          <cell r="BG525">
            <v>187.6</v>
          </cell>
          <cell r="BH525">
            <v>193.86</v>
          </cell>
          <cell r="BI525">
            <v>200.12</v>
          </cell>
          <cell r="BJ525">
            <v>206.38</v>
          </cell>
          <cell r="BK525">
            <v>212.64</v>
          </cell>
          <cell r="BL525">
            <v>218.9</v>
          </cell>
          <cell r="BM525">
            <v>225.16</v>
          </cell>
          <cell r="BN525">
            <v>231.42</v>
          </cell>
          <cell r="BO525">
            <v>237.67</v>
          </cell>
          <cell r="BP525">
            <v>243.93</v>
          </cell>
          <cell r="BQ525">
            <v>250.19</v>
          </cell>
          <cell r="BR525">
            <v>256.45</v>
          </cell>
          <cell r="BS525">
            <v>262.71</v>
          </cell>
          <cell r="BT525">
            <v>268.97</v>
          </cell>
          <cell r="BU525">
            <v>275.23</v>
          </cell>
          <cell r="BV525">
            <v>281.49</v>
          </cell>
          <cell r="BW525">
            <v>287.75</v>
          </cell>
          <cell r="BX525">
            <v>294</v>
          </cell>
          <cell r="BY525">
            <v>300.26</v>
          </cell>
          <cell r="BZ525">
            <v>306.52</v>
          </cell>
          <cell r="CA525">
            <v>312.78</v>
          </cell>
          <cell r="CB525">
            <v>319.04</v>
          </cell>
          <cell r="CC525">
            <v>287.74</v>
          </cell>
        </row>
        <row r="526">
          <cell r="AD526">
            <v>157</v>
          </cell>
          <cell r="AE526">
            <v>125.86</v>
          </cell>
          <cell r="AF526">
            <v>130.36</v>
          </cell>
          <cell r="AG526">
            <v>134.86</v>
          </cell>
          <cell r="AH526">
            <v>139.36</v>
          </cell>
          <cell r="AI526">
            <v>143.86</v>
          </cell>
          <cell r="AJ526">
            <v>148.36</v>
          </cell>
          <cell r="AK526">
            <v>152.86</v>
          </cell>
          <cell r="AL526">
            <v>157.36</v>
          </cell>
          <cell r="AM526">
            <v>161.86</v>
          </cell>
          <cell r="AN526">
            <v>166.35</v>
          </cell>
          <cell r="AO526">
            <v>170.85</v>
          </cell>
          <cell r="AP526">
            <v>175.35</v>
          </cell>
          <cell r="AQ526">
            <v>179.85</v>
          </cell>
          <cell r="AR526">
            <v>184.35</v>
          </cell>
          <cell r="AS526">
            <v>188.85</v>
          </cell>
          <cell r="AT526">
            <v>193.35</v>
          </cell>
          <cell r="AU526">
            <v>197.85</v>
          </cell>
          <cell r="AV526">
            <v>202.35</v>
          </cell>
          <cell r="AW526">
            <v>206.85</v>
          </cell>
          <cell r="AX526">
            <v>211.35</v>
          </cell>
          <cell r="AY526">
            <v>215.85</v>
          </cell>
          <cell r="AZ526">
            <v>220.35</v>
          </cell>
          <cell r="BA526">
            <v>224.84</v>
          </cell>
          <cell r="BB526">
            <v>229.34</v>
          </cell>
          <cell r="BC526">
            <v>206.85</v>
          </cell>
          <cell r="BD526">
            <v>157</v>
          </cell>
          <cell r="BE526">
            <v>176.21</v>
          </cell>
          <cell r="BF526">
            <v>182.5</v>
          </cell>
          <cell r="BG526">
            <v>188.8</v>
          </cell>
          <cell r="BH526">
            <v>195.1</v>
          </cell>
          <cell r="BI526">
            <v>201.4</v>
          </cell>
          <cell r="BJ526">
            <v>207.7</v>
          </cell>
          <cell r="BK526">
            <v>214</v>
          </cell>
          <cell r="BL526">
            <v>220.3</v>
          </cell>
          <cell r="BM526">
            <v>226.6</v>
          </cell>
          <cell r="BN526">
            <v>232.9</v>
          </cell>
          <cell r="BO526">
            <v>239.2</v>
          </cell>
          <cell r="BP526">
            <v>245.49</v>
          </cell>
          <cell r="BQ526">
            <v>251.79</v>
          </cell>
          <cell r="BR526">
            <v>258.09</v>
          </cell>
          <cell r="BS526">
            <v>264.39</v>
          </cell>
          <cell r="BT526">
            <v>270.69</v>
          </cell>
          <cell r="BU526">
            <v>276.99</v>
          </cell>
          <cell r="BV526">
            <v>283.29</v>
          </cell>
          <cell r="BW526">
            <v>289.59</v>
          </cell>
          <cell r="BX526">
            <v>295.89</v>
          </cell>
          <cell r="BY526">
            <v>302.18</v>
          </cell>
          <cell r="BZ526">
            <v>308.48</v>
          </cell>
          <cell r="CA526">
            <v>314.78</v>
          </cell>
          <cell r="CB526">
            <v>321.08</v>
          </cell>
          <cell r="CC526">
            <v>289.59</v>
          </cell>
        </row>
        <row r="527">
          <cell r="AD527">
            <v>158</v>
          </cell>
          <cell r="AE527">
            <v>126.66</v>
          </cell>
          <cell r="AF527">
            <v>131.19</v>
          </cell>
          <cell r="AG527">
            <v>135.72</v>
          </cell>
          <cell r="AH527">
            <v>140.24</v>
          </cell>
          <cell r="AI527">
            <v>144.77</v>
          </cell>
          <cell r="AJ527">
            <v>149.3</v>
          </cell>
          <cell r="AK527">
            <v>153.83</v>
          </cell>
          <cell r="AL527">
            <v>158.36</v>
          </cell>
          <cell r="AM527">
            <v>162.88</v>
          </cell>
          <cell r="AN527">
            <v>167.41</v>
          </cell>
          <cell r="AO527">
            <v>171.94</v>
          </cell>
          <cell r="AP527">
            <v>176.47</v>
          </cell>
          <cell r="AQ527">
            <v>181</v>
          </cell>
          <cell r="AR527">
            <v>185.52</v>
          </cell>
          <cell r="AS527">
            <v>190.05</v>
          </cell>
          <cell r="AT527">
            <v>194.58</v>
          </cell>
          <cell r="AU527">
            <v>199.11</v>
          </cell>
          <cell r="AV527">
            <v>203.64</v>
          </cell>
          <cell r="AW527">
            <v>208.16</v>
          </cell>
          <cell r="AX527">
            <v>212.69</v>
          </cell>
          <cell r="AY527">
            <v>217.22</v>
          </cell>
          <cell r="AZ527">
            <v>221.75</v>
          </cell>
          <cell r="BA527">
            <v>226.27</v>
          </cell>
          <cell r="BB527">
            <v>230.8</v>
          </cell>
          <cell r="BC527">
            <v>208.16</v>
          </cell>
          <cell r="BD527">
            <v>158</v>
          </cell>
          <cell r="BE527">
            <v>177.32</v>
          </cell>
          <cell r="BF527">
            <v>183.66</v>
          </cell>
          <cell r="BG527">
            <v>190</v>
          </cell>
          <cell r="BH527">
            <v>196.34</v>
          </cell>
          <cell r="BI527">
            <v>202.68</v>
          </cell>
          <cell r="BJ527">
            <v>209.02</v>
          </cell>
          <cell r="BK527">
            <v>215.36</v>
          </cell>
          <cell r="BL527">
            <v>221.7</v>
          </cell>
          <cell r="BM527">
            <v>228.04</v>
          </cell>
          <cell r="BN527">
            <v>234.38</v>
          </cell>
          <cell r="BO527">
            <v>240.72</v>
          </cell>
          <cell r="BP527">
            <v>247.06</v>
          </cell>
          <cell r="BQ527">
            <v>253.39</v>
          </cell>
          <cell r="BR527">
            <v>259.73</v>
          </cell>
          <cell r="BS527">
            <v>266.07</v>
          </cell>
          <cell r="BT527">
            <v>272.41</v>
          </cell>
          <cell r="BU527">
            <v>278.75</v>
          </cell>
          <cell r="BV527">
            <v>285.09</v>
          </cell>
          <cell r="BW527">
            <v>291.43</v>
          </cell>
          <cell r="BX527">
            <v>297.77</v>
          </cell>
          <cell r="BY527">
            <v>304.11</v>
          </cell>
          <cell r="BZ527">
            <v>310.45</v>
          </cell>
          <cell r="CA527">
            <v>316.78</v>
          </cell>
          <cell r="CB527">
            <v>323.12</v>
          </cell>
          <cell r="CC527">
            <v>291.43</v>
          </cell>
        </row>
        <row r="528">
          <cell r="AD528">
            <v>159</v>
          </cell>
          <cell r="AE528">
            <v>127.46</v>
          </cell>
          <cell r="AF528">
            <v>132.02</v>
          </cell>
          <cell r="AG528">
            <v>136.57</v>
          </cell>
          <cell r="AH528">
            <v>141.13</v>
          </cell>
          <cell r="AI528">
            <v>145.69</v>
          </cell>
          <cell r="AJ528">
            <v>150.24</v>
          </cell>
          <cell r="AK528">
            <v>154.8</v>
          </cell>
          <cell r="AL528">
            <v>159.36</v>
          </cell>
          <cell r="AM528">
            <v>163.91</v>
          </cell>
          <cell r="AN528">
            <v>168.47</v>
          </cell>
          <cell r="AO528">
            <v>173.03</v>
          </cell>
          <cell r="AP528">
            <v>177.58</v>
          </cell>
          <cell r="AQ528">
            <v>182.14</v>
          </cell>
          <cell r="AR528">
            <v>186.7</v>
          </cell>
          <cell r="AS528">
            <v>191.25</v>
          </cell>
          <cell r="AT528">
            <v>195.81</v>
          </cell>
          <cell r="AU528">
            <v>200.37</v>
          </cell>
          <cell r="AV528">
            <v>204.92</v>
          </cell>
          <cell r="AW528">
            <v>209.48</v>
          </cell>
          <cell r="AX528">
            <v>214.04</v>
          </cell>
          <cell r="AY528">
            <v>218.59</v>
          </cell>
          <cell r="AZ528">
            <v>223.15</v>
          </cell>
          <cell r="BA528">
            <v>227.71</v>
          </cell>
          <cell r="BB528">
            <v>232.26</v>
          </cell>
          <cell r="BC528">
            <v>209.48</v>
          </cell>
          <cell r="BD528">
            <v>159</v>
          </cell>
          <cell r="BE528">
            <v>178.44</v>
          </cell>
          <cell r="BF528">
            <v>184.82</v>
          </cell>
          <cell r="BG528">
            <v>191.2</v>
          </cell>
          <cell r="BH528">
            <v>197.58</v>
          </cell>
          <cell r="BI528">
            <v>203.96</v>
          </cell>
          <cell r="BJ528">
            <v>210.34</v>
          </cell>
          <cell r="BK528">
            <v>216.72</v>
          </cell>
          <cell r="BL528">
            <v>223.1</v>
          </cell>
          <cell r="BM528">
            <v>229.48</v>
          </cell>
          <cell r="BN528">
            <v>235.86</v>
          </cell>
          <cell r="BO528">
            <v>242.24</v>
          </cell>
          <cell r="BP528">
            <v>248.62</v>
          </cell>
          <cell r="BQ528">
            <v>255</v>
          </cell>
          <cell r="BR528">
            <v>261.37</v>
          </cell>
          <cell r="BS528">
            <v>267.75</v>
          </cell>
          <cell r="BT528">
            <v>274.13</v>
          </cell>
          <cell r="BU528">
            <v>280.51</v>
          </cell>
          <cell r="BV528">
            <v>286.89</v>
          </cell>
          <cell r="BW528">
            <v>293.27</v>
          </cell>
          <cell r="BX528">
            <v>299.65</v>
          </cell>
          <cell r="BY528">
            <v>306.03</v>
          </cell>
          <cell r="BZ528">
            <v>312.41</v>
          </cell>
          <cell r="CA528">
            <v>318.79</v>
          </cell>
          <cell r="CB528">
            <v>325.17</v>
          </cell>
          <cell r="CC528">
            <v>293.27</v>
          </cell>
        </row>
        <row r="529">
          <cell r="AD529">
            <v>160</v>
          </cell>
          <cell r="AE529">
            <v>128.26</v>
          </cell>
          <cell r="AF529">
            <v>132.85</v>
          </cell>
          <cell r="AG529">
            <v>137.43</v>
          </cell>
          <cell r="AH529">
            <v>142.02</v>
          </cell>
          <cell r="AI529">
            <v>146.6</v>
          </cell>
          <cell r="AJ529">
            <v>151.19</v>
          </cell>
          <cell r="AK529">
            <v>155.77</v>
          </cell>
          <cell r="AL529">
            <v>160.36</v>
          </cell>
          <cell r="AM529">
            <v>164.94</v>
          </cell>
          <cell r="AN529">
            <v>169.53</v>
          </cell>
          <cell r="AO529">
            <v>174.11</v>
          </cell>
          <cell r="AP529">
            <v>178.7</v>
          </cell>
          <cell r="AQ529">
            <v>183.28</v>
          </cell>
          <cell r="AR529">
            <v>187.87</v>
          </cell>
          <cell r="AS529">
            <v>192.45</v>
          </cell>
          <cell r="AT529">
            <v>197.04</v>
          </cell>
          <cell r="AU529">
            <v>201.62</v>
          </cell>
          <cell r="AV529">
            <v>206.21</v>
          </cell>
          <cell r="AW529">
            <v>210.79</v>
          </cell>
          <cell r="AX529">
            <v>215.38</v>
          </cell>
          <cell r="AY529">
            <v>219.96</v>
          </cell>
          <cell r="AZ529">
            <v>224.55</v>
          </cell>
          <cell r="BA529">
            <v>229.14</v>
          </cell>
          <cell r="BB529">
            <v>233.72</v>
          </cell>
          <cell r="BC529">
            <v>210.79</v>
          </cell>
          <cell r="BD529">
            <v>160</v>
          </cell>
          <cell r="BE529">
            <v>179.56</v>
          </cell>
          <cell r="BF529">
            <v>185.98</v>
          </cell>
          <cell r="BG529">
            <v>192.4</v>
          </cell>
          <cell r="BH529">
            <v>198.82</v>
          </cell>
          <cell r="BI529">
            <v>205.24</v>
          </cell>
          <cell r="BJ529">
            <v>211.66</v>
          </cell>
          <cell r="BK529">
            <v>218.08</v>
          </cell>
          <cell r="BL529">
            <v>224.5</v>
          </cell>
          <cell r="BM529">
            <v>230.92</v>
          </cell>
          <cell r="BN529">
            <v>237.34</v>
          </cell>
          <cell r="BO529">
            <v>243.76</v>
          </cell>
          <cell r="BP529">
            <v>250.18</v>
          </cell>
          <cell r="BQ529">
            <v>256.6</v>
          </cell>
          <cell r="BR529">
            <v>263.02</v>
          </cell>
          <cell r="BS529">
            <v>269.43</v>
          </cell>
          <cell r="BT529">
            <v>275.85</v>
          </cell>
          <cell r="BU529">
            <v>282.27</v>
          </cell>
          <cell r="BV529">
            <v>288.69</v>
          </cell>
          <cell r="BW529">
            <v>295.11</v>
          </cell>
          <cell r="BX529">
            <v>301.53</v>
          </cell>
          <cell r="BY529">
            <v>307.95</v>
          </cell>
          <cell r="BZ529">
            <v>314.37</v>
          </cell>
          <cell r="CA529">
            <v>320.79</v>
          </cell>
          <cell r="CB529">
            <v>327.21</v>
          </cell>
          <cell r="CC529">
            <v>295.11</v>
          </cell>
        </row>
        <row r="530">
          <cell r="AD530">
            <v>161</v>
          </cell>
          <cell r="AE530">
            <v>129.06</v>
          </cell>
          <cell r="AF530">
            <v>133.67</v>
          </cell>
          <cell r="AG530">
            <v>138.29</v>
          </cell>
          <cell r="AH530">
            <v>142.9</v>
          </cell>
          <cell r="AI530">
            <v>147.51</v>
          </cell>
          <cell r="AJ530">
            <v>152.13</v>
          </cell>
          <cell r="AK530">
            <v>156.74</v>
          </cell>
          <cell r="AL530">
            <v>161.36</v>
          </cell>
          <cell r="AM530">
            <v>165.97</v>
          </cell>
          <cell r="AN530">
            <v>170.58</v>
          </cell>
          <cell r="AO530">
            <v>175.2</v>
          </cell>
          <cell r="AP530">
            <v>179.81</v>
          </cell>
          <cell r="AQ530">
            <v>184.43</v>
          </cell>
          <cell r="AR530">
            <v>189.04</v>
          </cell>
          <cell r="AS530">
            <v>193.65</v>
          </cell>
          <cell r="AT530">
            <v>198.27</v>
          </cell>
          <cell r="AU530">
            <v>202.88</v>
          </cell>
          <cell r="AV530">
            <v>207.5</v>
          </cell>
          <cell r="AW530">
            <v>212.11</v>
          </cell>
          <cell r="AX530">
            <v>216.72</v>
          </cell>
          <cell r="AY530">
            <v>221.34</v>
          </cell>
          <cell r="AZ530">
            <v>225.95</v>
          </cell>
          <cell r="BA530">
            <v>230.57</v>
          </cell>
          <cell r="BB530">
            <v>235.18</v>
          </cell>
          <cell r="BC530">
            <v>212.11</v>
          </cell>
          <cell r="BD530">
            <v>161</v>
          </cell>
          <cell r="BE530">
            <v>180.68</v>
          </cell>
          <cell r="BF530">
            <v>187.14</v>
          </cell>
          <cell r="BG530">
            <v>193.6</v>
          </cell>
          <cell r="BH530">
            <v>200.06</v>
          </cell>
          <cell r="BI530">
            <v>206.52</v>
          </cell>
          <cell r="BJ530">
            <v>212.98</v>
          </cell>
          <cell r="BK530">
            <v>219.44</v>
          </cell>
          <cell r="BL530">
            <v>225.9</v>
          </cell>
          <cell r="BM530">
            <v>232.36</v>
          </cell>
          <cell r="BN530">
            <v>238.82</v>
          </cell>
          <cell r="BO530">
            <v>245.28</v>
          </cell>
          <cell r="BP530">
            <v>251.74</v>
          </cell>
          <cell r="BQ530">
            <v>258.2</v>
          </cell>
          <cell r="BR530">
            <v>264.66</v>
          </cell>
          <cell r="BS530">
            <v>271.12</v>
          </cell>
          <cell r="BT530">
            <v>277.58</v>
          </cell>
          <cell r="BU530">
            <v>284.03</v>
          </cell>
          <cell r="BV530">
            <v>290.49</v>
          </cell>
          <cell r="BW530">
            <v>296.95</v>
          </cell>
          <cell r="BX530">
            <v>303.41</v>
          </cell>
          <cell r="BY530">
            <v>309.87</v>
          </cell>
          <cell r="BZ530">
            <v>316.33</v>
          </cell>
          <cell r="CA530">
            <v>322.79</v>
          </cell>
          <cell r="CB530">
            <v>329.25</v>
          </cell>
          <cell r="CC530">
            <v>296.95</v>
          </cell>
        </row>
        <row r="531">
          <cell r="AD531">
            <v>162</v>
          </cell>
          <cell r="AE531">
            <v>129.86</v>
          </cell>
          <cell r="AF531">
            <v>134.5</v>
          </cell>
          <cell r="AG531">
            <v>139.14</v>
          </cell>
          <cell r="AH531">
            <v>143.79</v>
          </cell>
          <cell r="AI531">
            <v>148.43</v>
          </cell>
          <cell r="AJ531">
            <v>153.07</v>
          </cell>
          <cell r="AK531">
            <v>157.71</v>
          </cell>
          <cell r="AL531">
            <v>162.36</v>
          </cell>
          <cell r="AM531">
            <v>167</v>
          </cell>
          <cell r="AN531">
            <v>171.64</v>
          </cell>
          <cell r="AO531">
            <v>176.28</v>
          </cell>
          <cell r="AP531">
            <v>180.93</v>
          </cell>
          <cell r="AQ531">
            <v>185.57</v>
          </cell>
          <cell r="AR531">
            <v>190.21</v>
          </cell>
          <cell r="AS531">
            <v>194.86</v>
          </cell>
          <cell r="AT531">
            <v>199.5</v>
          </cell>
          <cell r="AU531">
            <v>204.14</v>
          </cell>
          <cell r="AV531">
            <v>208.78</v>
          </cell>
          <cell r="AW531">
            <v>213.43</v>
          </cell>
          <cell r="AX531">
            <v>218.07</v>
          </cell>
          <cell r="AY531">
            <v>222.71</v>
          </cell>
          <cell r="AZ531">
            <v>227.35</v>
          </cell>
          <cell r="BA531">
            <v>232</v>
          </cell>
          <cell r="BB531">
            <v>236.64</v>
          </cell>
          <cell r="BC531">
            <v>213.42</v>
          </cell>
          <cell r="BD531">
            <v>162</v>
          </cell>
          <cell r="BE531">
            <v>181.8</v>
          </cell>
          <cell r="BF531">
            <v>188.3</v>
          </cell>
          <cell r="BG531">
            <v>194.8</v>
          </cell>
          <cell r="BH531">
            <v>201.3</v>
          </cell>
          <cell r="BI531">
            <v>204.8</v>
          </cell>
          <cell r="BJ531">
            <v>214.3</v>
          </cell>
          <cell r="BK531">
            <v>220.8</v>
          </cell>
          <cell r="BL531">
            <v>227.3</v>
          </cell>
          <cell r="BM531">
            <v>233.8</v>
          </cell>
          <cell r="BN531">
            <v>240.3</v>
          </cell>
          <cell r="BO531">
            <v>246.8</v>
          </cell>
          <cell r="BP531">
            <v>253.3</v>
          </cell>
          <cell r="BQ531">
            <v>259.8</v>
          </cell>
          <cell r="BR531">
            <v>266.3</v>
          </cell>
          <cell r="BS531">
            <v>272.8</v>
          </cell>
          <cell r="BT531">
            <v>279.3</v>
          </cell>
          <cell r="BU531">
            <v>285.8</v>
          </cell>
          <cell r="BV531">
            <v>292.3</v>
          </cell>
          <cell r="BW531">
            <v>298.8</v>
          </cell>
          <cell r="BX531">
            <v>305.29</v>
          </cell>
          <cell r="BY531">
            <v>311.79</v>
          </cell>
          <cell r="BZ531">
            <v>318.29</v>
          </cell>
          <cell r="CA531">
            <v>324.79</v>
          </cell>
          <cell r="CB531">
            <v>331.29</v>
          </cell>
          <cell r="CC531">
            <v>298.79</v>
          </cell>
        </row>
        <row r="532">
          <cell r="AD532">
            <v>163</v>
          </cell>
          <cell r="AE532">
            <v>130.66</v>
          </cell>
          <cell r="AF532">
            <v>135.33</v>
          </cell>
          <cell r="AG532">
            <v>140</v>
          </cell>
          <cell r="AH532">
            <v>144.67</v>
          </cell>
          <cell r="AI532">
            <v>149.34</v>
          </cell>
          <cell r="AJ532">
            <v>154.01</v>
          </cell>
          <cell r="AK532">
            <v>158.69</v>
          </cell>
          <cell r="AL532">
            <v>163.36</v>
          </cell>
          <cell r="AM532">
            <v>168.03</v>
          </cell>
          <cell r="AN532">
            <v>172.7</v>
          </cell>
          <cell r="AO532">
            <v>177.37</v>
          </cell>
          <cell r="AP532">
            <v>182.04</v>
          </cell>
          <cell r="AQ532">
            <v>186.71</v>
          </cell>
          <cell r="AR532">
            <v>191.38</v>
          </cell>
          <cell r="AS532">
            <v>196.06</v>
          </cell>
          <cell r="AT532">
            <v>200.73</v>
          </cell>
          <cell r="AU532">
            <v>205.4</v>
          </cell>
          <cell r="AV532">
            <v>210.07</v>
          </cell>
          <cell r="AW532">
            <v>214.74</v>
          </cell>
          <cell r="AX532">
            <v>219.41</v>
          </cell>
          <cell r="AY532">
            <v>224.08</v>
          </cell>
          <cell r="AZ532">
            <v>228.75</v>
          </cell>
          <cell r="BA532">
            <v>233.43</v>
          </cell>
          <cell r="BB532">
            <v>238.1</v>
          </cell>
          <cell r="BC532">
            <v>214.74</v>
          </cell>
          <cell r="BD532">
            <v>163</v>
          </cell>
          <cell r="BE532">
            <v>182.92</v>
          </cell>
          <cell r="BF532">
            <v>189.46</v>
          </cell>
          <cell r="BG532">
            <v>196</v>
          </cell>
          <cell r="BH532">
            <v>202.54</v>
          </cell>
          <cell r="BI532">
            <v>209.08</v>
          </cell>
          <cell r="BJ532">
            <v>215.62</v>
          </cell>
          <cell r="BK532">
            <v>222.16</v>
          </cell>
          <cell r="BL532">
            <v>228.7</v>
          </cell>
          <cell r="BM532">
            <v>235.24</v>
          </cell>
          <cell r="BN532">
            <v>241.78</v>
          </cell>
          <cell r="BO532">
            <v>248.32</v>
          </cell>
          <cell r="BP532">
            <v>254.86</v>
          </cell>
          <cell r="BQ532">
            <v>261.4</v>
          </cell>
          <cell r="BR532">
            <v>267.94</v>
          </cell>
          <cell r="BS532">
            <v>274.48</v>
          </cell>
          <cell r="BT532">
            <v>281.02</v>
          </cell>
          <cell r="BU532">
            <v>287.56</v>
          </cell>
          <cell r="BV532">
            <v>294.1</v>
          </cell>
          <cell r="BW532">
            <v>300.64</v>
          </cell>
          <cell r="BX532">
            <v>307.18</v>
          </cell>
          <cell r="BY532">
            <v>313.72</v>
          </cell>
          <cell r="BZ532">
            <v>320.26</v>
          </cell>
          <cell r="CA532">
            <v>326.8</v>
          </cell>
          <cell r="CB532">
            <v>333.33</v>
          </cell>
          <cell r="CC532">
            <v>300.64</v>
          </cell>
        </row>
        <row r="533">
          <cell r="AD533">
            <v>164</v>
          </cell>
          <cell r="AE533">
            <v>131.46</v>
          </cell>
          <cell r="AF533">
            <v>136.16</v>
          </cell>
          <cell r="AG533">
            <v>140.86</v>
          </cell>
          <cell r="AH533">
            <v>145.56</v>
          </cell>
          <cell r="AI533">
            <v>150.26</v>
          </cell>
          <cell r="AJ533">
            <v>154.96</v>
          </cell>
          <cell r="AK533">
            <v>159.66</v>
          </cell>
          <cell r="AL533">
            <v>164.36</v>
          </cell>
          <cell r="AM533">
            <v>169.06</v>
          </cell>
          <cell r="AN533">
            <v>173.76</v>
          </cell>
          <cell r="AO533">
            <v>178.46</v>
          </cell>
          <cell r="AP533">
            <v>183.16</v>
          </cell>
          <cell r="AQ533">
            <v>187.86</v>
          </cell>
          <cell r="AR533">
            <v>192.56</v>
          </cell>
          <cell r="AS533">
            <v>197.26</v>
          </cell>
          <cell r="AT533">
            <v>201.96</v>
          </cell>
          <cell r="AU533">
            <v>206.66</v>
          </cell>
          <cell r="AV533">
            <v>211.36</v>
          </cell>
          <cell r="AW533">
            <v>216.06</v>
          </cell>
          <cell r="AX533">
            <v>220.76</v>
          </cell>
          <cell r="AY533">
            <v>225.46</v>
          </cell>
          <cell r="AZ533">
            <v>230.16</v>
          </cell>
          <cell r="BA533">
            <v>234.86</v>
          </cell>
          <cell r="BB533">
            <v>239.56</v>
          </cell>
          <cell r="BC533">
            <v>216.06</v>
          </cell>
          <cell r="BD533">
            <v>164</v>
          </cell>
          <cell r="BE533">
            <v>184.04</v>
          </cell>
          <cell r="BF533">
            <v>190.62</v>
          </cell>
          <cell r="BG533">
            <v>197.2</v>
          </cell>
          <cell r="BH533">
            <v>203.78</v>
          </cell>
          <cell r="BI533">
            <v>210.36</v>
          </cell>
          <cell r="BJ533">
            <v>216.94</v>
          </cell>
          <cell r="BK533">
            <v>223.52</v>
          </cell>
          <cell r="BL533">
            <v>230.1</v>
          </cell>
          <cell r="BM533">
            <v>236.68</v>
          </cell>
          <cell r="BN533">
            <v>243.26</v>
          </cell>
          <cell r="BO533">
            <v>249.84</v>
          </cell>
          <cell r="BP533">
            <v>256.42</v>
          </cell>
          <cell r="BQ533">
            <v>263</v>
          </cell>
          <cell r="BR533">
            <v>269.58</v>
          </cell>
          <cell r="BS533">
            <v>276.16</v>
          </cell>
          <cell r="BT533">
            <v>282.74</v>
          </cell>
          <cell r="BU533">
            <v>289.32</v>
          </cell>
          <cell r="BV533">
            <v>295.9</v>
          </cell>
          <cell r="BW533">
            <v>302.48</v>
          </cell>
          <cell r="BX533">
            <v>309.06</v>
          </cell>
          <cell r="BY533">
            <v>315.64</v>
          </cell>
          <cell r="BZ533">
            <v>322.22</v>
          </cell>
          <cell r="CA533">
            <v>328.8</v>
          </cell>
          <cell r="CB533">
            <v>335.38</v>
          </cell>
          <cell r="CC533">
            <v>302.48</v>
          </cell>
        </row>
        <row r="534">
          <cell r="AD534">
            <v>165</v>
          </cell>
          <cell r="AE534">
            <v>132.26</v>
          </cell>
          <cell r="AF534">
            <v>136.99</v>
          </cell>
          <cell r="AG534">
            <v>141.71</v>
          </cell>
          <cell r="AH534">
            <v>146.44</v>
          </cell>
          <cell r="AI534">
            <v>151.17</v>
          </cell>
          <cell r="AJ534">
            <v>155.9</v>
          </cell>
          <cell r="AK534">
            <v>160.63</v>
          </cell>
          <cell r="AL534">
            <v>165.36</v>
          </cell>
          <cell r="AM534">
            <v>170.09</v>
          </cell>
          <cell r="AN534">
            <v>174.82</v>
          </cell>
          <cell r="AO534">
            <v>179.54</v>
          </cell>
          <cell r="AP534">
            <v>184.27</v>
          </cell>
          <cell r="AQ534">
            <v>189</v>
          </cell>
          <cell r="AR534">
            <v>193.73</v>
          </cell>
          <cell r="AS534">
            <v>198.46</v>
          </cell>
          <cell r="AT534">
            <v>203.19</v>
          </cell>
          <cell r="AU534">
            <v>207.91</v>
          </cell>
          <cell r="AV534">
            <v>212.64</v>
          </cell>
          <cell r="AW534">
            <v>217.37</v>
          </cell>
          <cell r="AX534">
            <v>222.1</v>
          </cell>
          <cell r="AY534">
            <v>226.83</v>
          </cell>
          <cell r="AZ534">
            <v>231.56</v>
          </cell>
          <cell r="BA534">
            <v>236.29</v>
          </cell>
          <cell r="BB534">
            <v>241.01</v>
          </cell>
          <cell r="BC534">
            <v>217.37</v>
          </cell>
          <cell r="BD534">
            <v>165</v>
          </cell>
          <cell r="BE534">
            <v>185.16</v>
          </cell>
          <cell r="BF534">
            <v>191.78</v>
          </cell>
          <cell r="BG534">
            <v>198.4</v>
          </cell>
          <cell r="BH534">
            <v>205.02</v>
          </cell>
          <cell r="BI534">
            <v>211.64</v>
          </cell>
          <cell r="BJ534">
            <v>218.26</v>
          </cell>
          <cell r="BK534">
            <v>224.88</v>
          </cell>
          <cell r="BL534">
            <v>231.5</v>
          </cell>
          <cell r="BM534">
            <v>238.12</v>
          </cell>
          <cell r="BN534">
            <v>244.74</v>
          </cell>
          <cell r="BO534">
            <v>251.36</v>
          </cell>
          <cell r="BP534">
            <v>257.98</v>
          </cell>
          <cell r="BQ534">
            <v>264.6</v>
          </cell>
          <cell r="BR534">
            <v>271.22</v>
          </cell>
          <cell r="BS534">
            <v>277.84</v>
          </cell>
          <cell r="BT534">
            <v>284.46</v>
          </cell>
          <cell r="BU534">
            <v>291.08</v>
          </cell>
          <cell r="BV534">
            <v>297.7</v>
          </cell>
          <cell r="BW534">
            <v>304.32</v>
          </cell>
          <cell r="BX534">
            <v>310.94</v>
          </cell>
          <cell r="BY534">
            <v>317.56</v>
          </cell>
          <cell r="BZ534">
            <v>324.18</v>
          </cell>
          <cell r="CA534">
            <v>330.8</v>
          </cell>
          <cell r="CB534">
            <v>337.42</v>
          </cell>
          <cell r="CC534">
            <v>304.32</v>
          </cell>
        </row>
        <row r="535">
          <cell r="AD535">
            <v>166</v>
          </cell>
          <cell r="AE535">
            <v>133.06</v>
          </cell>
          <cell r="AF535">
            <v>137.81</v>
          </cell>
          <cell r="AG535">
            <v>142.57</v>
          </cell>
          <cell r="AH535">
            <v>147.33</v>
          </cell>
          <cell r="AI535">
            <v>152.09</v>
          </cell>
          <cell r="AJ535">
            <v>156.84</v>
          </cell>
          <cell r="AK535">
            <v>161.6</v>
          </cell>
          <cell r="AL535">
            <v>166.36</v>
          </cell>
          <cell r="AM535">
            <v>171.12</v>
          </cell>
          <cell r="AN535">
            <v>175.87</v>
          </cell>
          <cell r="AO535">
            <v>180.63</v>
          </cell>
          <cell r="AP535">
            <v>185.39</v>
          </cell>
          <cell r="AQ535">
            <v>190.14</v>
          </cell>
          <cell r="AR535">
            <v>194.9</v>
          </cell>
          <cell r="AS535">
            <v>199.66</v>
          </cell>
          <cell r="AT535">
            <v>204.42</v>
          </cell>
          <cell r="AU535">
            <v>209.17</v>
          </cell>
          <cell r="AV535">
            <v>213.93</v>
          </cell>
          <cell r="AW535">
            <v>218.69</v>
          </cell>
          <cell r="AX535">
            <v>223.44</v>
          </cell>
          <cell r="AY535">
            <v>228.2</v>
          </cell>
          <cell r="AZ535">
            <v>232.96</v>
          </cell>
          <cell r="BA535">
            <v>237.72</v>
          </cell>
          <cell r="BB535">
            <v>242.47</v>
          </cell>
          <cell r="BC535">
            <v>218.69</v>
          </cell>
          <cell r="BD535">
            <v>166</v>
          </cell>
          <cell r="BE535">
            <v>186.28</v>
          </cell>
          <cell r="BF535">
            <v>192.94</v>
          </cell>
          <cell r="BG535">
            <v>199.6</v>
          </cell>
          <cell r="BH535">
            <v>206.26</v>
          </cell>
          <cell r="BI535">
            <v>212.92</v>
          </cell>
          <cell r="BJ535">
            <v>219.58</v>
          </cell>
          <cell r="BK535">
            <v>226.24</v>
          </cell>
          <cell r="BL535">
            <v>232.9</v>
          </cell>
          <cell r="BM535">
            <v>239.56</v>
          </cell>
          <cell r="BN535">
            <v>246.22</v>
          </cell>
          <cell r="BO535">
            <v>252.88</v>
          </cell>
          <cell r="BP535">
            <v>259.54</v>
          </cell>
          <cell r="BQ535">
            <v>266.2</v>
          </cell>
          <cell r="BR535">
            <v>272.86</v>
          </cell>
          <cell r="BS535">
            <v>279.52</v>
          </cell>
          <cell r="BT535">
            <v>286.18</v>
          </cell>
          <cell r="BU535">
            <v>292.84</v>
          </cell>
          <cell r="BV535">
            <v>299.5</v>
          </cell>
          <cell r="BW535">
            <v>306.16</v>
          </cell>
          <cell r="BX535">
            <v>312.82</v>
          </cell>
          <cell r="BY535">
            <v>319.48</v>
          </cell>
          <cell r="BZ535">
            <v>326.14</v>
          </cell>
          <cell r="CA535">
            <v>332.8</v>
          </cell>
          <cell r="CB535">
            <v>339.46</v>
          </cell>
          <cell r="CC535">
            <v>306.16</v>
          </cell>
        </row>
        <row r="536">
          <cell r="AD536">
            <v>167</v>
          </cell>
          <cell r="AE536">
            <v>133.86</v>
          </cell>
          <cell r="AF536">
            <v>138.64</v>
          </cell>
          <cell r="AG536">
            <v>143.43</v>
          </cell>
          <cell r="AH536">
            <v>148.21</v>
          </cell>
          <cell r="AI536">
            <v>153</v>
          </cell>
          <cell r="AJ536">
            <v>157.79</v>
          </cell>
          <cell r="AK536">
            <v>162.57</v>
          </cell>
          <cell r="AL536">
            <v>167.36</v>
          </cell>
          <cell r="AM536">
            <v>172.14</v>
          </cell>
          <cell r="AN536">
            <v>176.93</v>
          </cell>
          <cell r="AO536">
            <v>181.72</v>
          </cell>
          <cell r="AP536">
            <v>186.5</v>
          </cell>
          <cell r="AQ536">
            <v>191.29</v>
          </cell>
          <cell r="AR536">
            <v>196.07</v>
          </cell>
          <cell r="AS536">
            <v>200.86</v>
          </cell>
          <cell r="AT536">
            <v>205.65</v>
          </cell>
          <cell r="AU536">
            <v>210.43</v>
          </cell>
          <cell r="AV536">
            <v>215.22</v>
          </cell>
          <cell r="AW536">
            <v>220</v>
          </cell>
          <cell r="AX536">
            <v>224.79</v>
          </cell>
          <cell r="AY536">
            <v>229.57</v>
          </cell>
          <cell r="AZ536">
            <v>234.36</v>
          </cell>
          <cell r="BA536">
            <v>239.15</v>
          </cell>
          <cell r="BB536">
            <v>243.93</v>
          </cell>
          <cell r="BC536">
            <v>220</v>
          </cell>
          <cell r="BD536">
            <v>167</v>
          </cell>
          <cell r="BE536">
            <v>187.4</v>
          </cell>
          <cell r="BF536">
            <v>194.1</v>
          </cell>
          <cell r="BG536">
            <v>200.8</v>
          </cell>
          <cell r="BH536">
            <v>207.5</v>
          </cell>
          <cell r="BI536">
            <v>214.2</v>
          </cell>
          <cell r="BJ536">
            <v>220.9</v>
          </cell>
          <cell r="BK536">
            <v>227.6</v>
          </cell>
          <cell r="BL536">
            <v>234.3</v>
          </cell>
          <cell r="BM536">
            <v>241</v>
          </cell>
          <cell r="BN536">
            <v>247.7</v>
          </cell>
          <cell r="BO536">
            <v>254.4</v>
          </cell>
          <cell r="BP536">
            <v>261.1</v>
          </cell>
          <cell r="BQ536">
            <v>267.8</v>
          </cell>
          <cell r="BR536">
            <v>274.5</v>
          </cell>
          <cell r="BS536">
            <v>281.2</v>
          </cell>
          <cell r="BT536">
            <v>287.9</v>
          </cell>
          <cell r="BU536">
            <v>294.6</v>
          </cell>
          <cell r="BV536">
            <v>301.3</v>
          </cell>
          <cell r="BW536">
            <v>308</v>
          </cell>
          <cell r="BX536">
            <v>314.7</v>
          </cell>
          <cell r="BY536">
            <v>321.4</v>
          </cell>
          <cell r="BZ536">
            <v>328.1</v>
          </cell>
          <cell r="CA536">
            <v>334.8</v>
          </cell>
          <cell r="CB536">
            <v>341.5</v>
          </cell>
          <cell r="CC536">
            <v>308</v>
          </cell>
        </row>
        <row r="537">
          <cell r="AD537">
            <v>168</v>
          </cell>
          <cell r="AE537">
            <v>134.66</v>
          </cell>
          <cell r="AF537">
            <v>139.47</v>
          </cell>
          <cell r="AG537">
            <v>144.29</v>
          </cell>
          <cell r="AH537">
            <v>149.1</v>
          </cell>
          <cell r="AI537">
            <v>153.91</v>
          </cell>
          <cell r="AJ537">
            <v>158.73</v>
          </cell>
          <cell r="AK537">
            <v>163.54</v>
          </cell>
          <cell r="AL537">
            <v>168.36</v>
          </cell>
          <cell r="AM537">
            <v>173.17</v>
          </cell>
          <cell r="AN537">
            <v>177.99</v>
          </cell>
          <cell r="AO537">
            <v>182.8</v>
          </cell>
          <cell r="AP537">
            <v>187.62</v>
          </cell>
          <cell r="AQ537">
            <v>192.43</v>
          </cell>
          <cell r="AR537">
            <v>197.25</v>
          </cell>
          <cell r="AS537">
            <v>202.06</v>
          </cell>
          <cell r="AT537">
            <v>206.87</v>
          </cell>
          <cell r="AU537">
            <v>211.69</v>
          </cell>
          <cell r="AV537">
            <v>216.5</v>
          </cell>
          <cell r="AW537">
            <v>221.32</v>
          </cell>
          <cell r="AX537">
            <v>226.13</v>
          </cell>
          <cell r="AY537">
            <v>230.95</v>
          </cell>
          <cell r="AZ537">
            <v>235.76</v>
          </cell>
          <cell r="BA537">
            <v>240.58</v>
          </cell>
          <cell r="BB537">
            <v>245.39</v>
          </cell>
          <cell r="BC537">
            <v>221.32</v>
          </cell>
          <cell r="BD537">
            <v>168</v>
          </cell>
          <cell r="BE537">
            <v>188.52</v>
          </cell>
          <cell r="BF537">
            <v>195.26</v>
          </cell>
          <cell r="BG537">
            <v>202</v>
          </cell>
          <cell r="BH537">
            <v>208.74</v>
          </cell>
          <cell r="BI537">
            <v>215.48</v>
          </cell>
          <cell r="BJ537">
            <v>222.22</v>
          </cell>
          <cell r="BK537">
            <v>228.96</v>
          </cell>
          <cell r="BL537">
            <v>235.7</v>
          </cell>
          <cell r="BM537">
            <v>242.44</v>
          </cell>
          <cell r="BN537">
            <v>249.18</v>
          </cell>
          <cell r="BO537">
            <v>255.92</v>
          </cell>
          <cell r="BP537">
            <v>262.66</v>
          </cell>
          <cell r="BQ537">
            <v>269.4</v>
          </cell>
          <cell r="BR537">
            <v>276.14</v>
          </cell>
          <cell r="BS537">
            <v>282.88</v>
          </cell>
          <cell r="BT537">
            <v>289.62</v>
          </cell>
          <cell r="BU537">
            <v>296.36</v>
          </cell>
          <cell r="BV537">
            <v>303.1</v>
          </cell>
          <cell r="BW537">
            <v>309.84</v>
          </cell>
          <cell r="BX537">
            <v>316.59</v>
          </cell>
          <cell r="BY537">
            <v>323.33</v>
          </cell>
          <cell r="BZ537">
            <v>330.07</v>
          </cell>
          <cell r="CA537">
            <v>336.81</v>
          </cell>
          <cell r="CB537">
            <v>343.55</v>
          </cell>
          <cell r="CC537">
            <v>309.84</v>
          </cell>
        </row>
        <row r="538">
          <cell r="AD538">
            <v>169</v>
          </cell>
          <cell r="AE538">
            <v>135.46</v>
          </cell>
          <cell r="AF538">
            <v>140.3</v>
          </cell>
          <cell r="AG538">
            <v>145.14</v>
          </cell>
          <cell r="AH538">
            <v>149.99</v>
          </cell>
          <cell r="AI538">
            <v>154.83</v>
          </cell>
          <cell r="AJ538">
            <v>159.67</v>
          </cell>
          <cell r="AK538">
            <v>164.52</v>
          </cell>
          <cell r="AL538">
            <v>169.36</v>
          </cell>
          <cell r="AM538">
            <v>174.2</v>
          </cell>
          <cell r="AN538">
            <v>179.05</v>
          </cell>
          <cell r="AO538">
            <v>183.89</v>
          </cell>
          <cell r="AP538">
            <v>188.73</v>
          </cell>
          <cell r="AQ538">
            <v>193.57</v>
          </cell>
          <cell r="AR538">
            <v>198.42</v>
          </cell>
          <cell r="AS538">
            <v>203.26</v>
          </cell>
          <cell r="AT538">
            <v>208.1</v>
          </cell>
          <cell r="AU538">
            <v>212.95</v>
          </cell>
          <cell r="AV538">
            <v>217.79</v>
          </cell>
          <cell r="AW538">
            <v>222.63</v>
          </cell>
          <cell r="AX538">
            <v>227.48</v>
          </cell>
          <cell r="AY538">
            <v>232.32</v>
          </cell>
          <cell r="AZ538">
            <v>237.16</v>
          </cell>
          <cell r="BA538">
            <v>242.01</v>
          </cell>
          <cell r="BB538">
            <v>246.85</v>
          </cell>
          <cell r="BC538">
            <v>222.63</v>
          </cell>
          <cell r="BD538">
            <v>169</v>
          </cell>
          <cell r="BE538">
            <v>189.64</v>
          </cell>
          <cell r="BF538">
            <v>196.42</v>
          </cell>
          <cell r="BG538">
            <v>203.2</v>
          </cell>
          <cell r="BH538">
            <v>209.98</v>
          </cell>
          <cell r="BI538">
            <v>216.76</v>
          </cell>
          <cell r="BJ538">
            <v>223.54</v>
          </cell>
          <cell r="BK538">
            <v>230.32</v>
          </cell>
          <cell r="BL538">
            <v>237.1</v>
          </cell>
          <cell r="BM538">
            <v>243.88</v>
          </cell>
          <cell r="BN538">
            <v>250.66</v>
          </cell>
          <cell r="BO538">
            <v>257.44</v>
          </cell>
          <cell r="BP538">
            <v>264.22</v>
          </cell>
          <cell r="BQ538">
            <v>271</v>
          </cell>
          <cell r="BR538">
            <v>277.78</v>
          </cell>
          <cell r="BS538">
            <v>284.57</v>
          </cell>
          <cell r="BT538">
            <v>291.35</v>
          </cell>
          <cell r="BU538">
            <v>298.13</v>
          </cell>
          <cell r="BV538">
            <v>304.91</v>
          </cell>
          <cell r="BW538">
            <v>311.69</v>
          </cell>
          <cell r="BX538">
            <v>318.47</v>
          </cell>
          <cell r="BY538">
            <v>325.25</v>
          </cell>
          <cell r="BZ538">
            <v>332.03</v>
          </cell>
          <cell r="CA538">
            <v>338.81</v>
          </cell>
          <cell r="CB538">
            <v>345.59</v>
          </cell>
          <cell r="CC538">
            <v>311.69</v>
          </cell>
        </row>
        <row r="539">
          <cell r="AD539">
            <v>170</v>
          </cell>
          <cell r="AE539">
            <v>136.26</v>
          </cell>
          <cell r="AF539">
            <v>141.13</v>
          </cell>
          <cell r="AG539">
            <v>146</v>
          </cell>
          <cell r="AH539">
            <v>150.87</v>
          </cell>
          <cell r="AI539">
            <v>155.74</v>
          </cell>
          <cell r="AJ539">
            <v>160.62</v>
          </cell>
          <cell r="AK539">
            <v>165.49</v>
          </cell>
          <cell r="AL539">
            <v>170.36</v>
          </cell>
          <cell r="AM539">
            <v>175.23</v>
          </cell>
          <cell r="AN539">
            <v>180.1</v>
          </cell>
          <cell r="AO539">
            <v>184.97</v>
          </cell>
          <cell r="AP539">
            <v>189.85</v>
          </cell>
          <cell r="AQ539">
            <v>194.72</v>
          </cell>
          <cell r="AR539">
            <v>199.59</v>
          </cell>
          <cell r="AS539">
            <v>204.46</v>
          </cell>
          <cell r="AT539">
            <v>209.33</v>
          </cell>
          <cell r="AU539">
            <v>214.21</v>
          </cell>
          <cell r="AV539">
            <v>219.08</v>
          </cell>
          <cell r="AW539">
            <v>223.95</v>
          </cell>
          <cell r="AX539">
            <v>228.82</v>
          </cell>
          <cell r="AY539">
            <v>233.69</v>
          </cell>
          <cell r="AZ539">
            <v>238.56</v>
          </cell>
          <cell r="BA539">
            <v>243.44</v>
          </cell>
          <cell r="BB539">
            <v>248.31</v>
          </cell>
          <cell r="BC539">
            <v>223.95</v>
          </cell>
          <cell r="BD539">
            <v>170</v>
          </cell>
          <cell r="BE539">
            <v>190.76</v>
          </cell>
          <cell r="BF539">
            <v>197.58</v>
          </cell>
          <cell r="BG539">
            <v>204.4</v>
          </cell>
          <cell r="BH539">
            <v>211.22</v>
          </cell>
          <cell r="BI539">
            <v>218.04</v>
          </cell>
          <cell r="BJ539">
            <v>224.86</v>
          </cell>
          <cell r="BK539">
            <v>231.68</v>
          </cell>
          <cell r="BL539">
            <v>238.5</v>
          </cell>
          <cell r="BM539">
            <v>245.32</v>
          </cell>
          <cell r="BN539">
            <v>252.14</v>
          </cell>
          <cell r="BO539">
            <v>258.96</v>
          </cell>
          <cell r="BP539">
            <v>265.78</v>
          </cell>
          <cell r="BQ539">
            <v>272.61</v>
          </cell>
          <cell r="BR539">
            <v>279.43</v>
          </cell>
          <cell r="BS539">
            <v>286.25</v>
          </cell>
          <cell r="BT539">
            <v>293.07</v>
          </cell>
          <cell r="BU539">
            <v>299.89</v>
          </cell>
          <cell r="BV539">
            <v>306.71</v>
          </cell>
          <cell r="BW539">
            <v>313.53</v>
          </cell>
          <cell r="BX539">
            <v>320.35</v>
          </cell>
          <cell r="BY539">
            <v>327.17</v>
          </cell>
          <cell r="BZ539">
            <v>333.99</v>
          </cell>
          <cell r="CA539">
            <v>340.81</v>
          </cell>
          <cell r="CB539">
            <v>347.63</v>
          </cell>
          <cell r="CC539">
            <v>313.53</v>
          </cell>
        </row>
        <row r="540">
          <cell r="AD540">
            <v>171</v>
          </cell>
          <cell r="AE540">
            <v>137.06</v>
          </cell>
          <cell r="AF540">
            <v>141.96</v>
          </cell>
          <cell r="AG540">
            <v>146.86</v>
          </cell>
          <cell r="AH540">
            <v>151.76</v>
          </cell>
          <cell r="AI540">
            <v>156.66</v>
          </cell>
          <cell r="AJ540">
            <v>161.56</v>
          </cell>
          <cell r="AK540">
            <v>166.46</v>
          </cell>
          <cell r="AL540">
            <v>171.36</v>
          </cell>
          <cell r="AM540">
            <v>176.26</v>
          </cell>
          <cell r="AN540">
            <v>181.16</v>
          </cell>
          <cell r="AO540">
            <v>186.06</v>
          </cell>
          <cell r="AP540">
            <v>190.96</v>
          </cell>
          <cell r="AQ540">
            <v>195.86</v>
          </cell>
          <cell r="AR540">
            <v>200.76</v>
          </cell>
          <cell r="AS540">
            <v>205.66</v>
          </cell>
          <cell r="AT540">
            <v>210.56</v>
          </cell>
          <cell r="AU540">
            <v>215.46</v>
          </cell>
          <cell r="AV540">
            <v>220.36</v>
          </cell>
          <cell r="AW540">
            <v>225.26</v>
          </cell>
          <cell r="AX540">
            <v>230.16</v>
          </cell>
          <cell r="AY540">
            <v>235.07</v>
          </cell>
          <cell r="AZ540">
            <v>239.97</v>
          </cell>
          <cell r="BA540">
            <v>244.87</v>
          </cell>
          <cell r="BB540">
            <v>249.77</v>
          </cell>
          <cell r="BC540">
            <v>225.26</v>
          </cell>
          <cell r="BD540">
            <v>171</v>
          </cell>
          <cell r="BE540">
            <v>191.88</v>
          </cell>
          <cell r="BF540">
            <v>198.74</v>
          </cell>
          <cell r="BG540">
            <v>205.6</v>
          </cell>
          <cell r="BH540">
            <v>212.46</v>
          </cell>
          <cell r="BI540">
            <v>219.32</v>
          </cell>
          <cell r="BJ540">
            <v>226.18</v>
          </cell>
          <cell r="BK540">
            <v>233.04</v>
          </cell>
          <cell r="BL540">
            <v>239.9</v>
          </cell>
          <cell r="BM540">
            <v>246.76</v>
          </cell>
          <cell r="BN540">
            <v>253.62</v>
          </cell>
          <cell r="BO540">
            <v>260.48</v>
          </cell>
          <cell r="BP540">
            <v>267.35</v>
          </cell>
          <cell r="BQ540">
            <v>274.21</v>
          </cell>
          <cell r="BR540">
            <v>281.07</v>
          </cell>
          <cell r="BS540">
            <v>287.93</v>
          </cell>
          <cell r="BT540">
            <v>294.79</v>
          </cell>
          <cell r="BU540">
            <v>301.65</v>
          </cell>
          <cell r="BV540">
            <v>308.51</v>
          </cell>
          <cell r="BW540">
            <v>315.37</v>
          </cell>
          <cell r="BX540">
            <v>322.23</v>
          </cell>
          <cell r="BY540">
            <v>329.09</v>
          </cell>
          <cell r="BZ540">
            <v>335.95</v>
          </cell>
          <cell r="CA540">
            <v>342.81</v>
          </cell>
          <cell r="CB540">
            <v>349.67</v>
          </cell>
          <cell r="CC540">
            <v>315.37</v>
          </cell>
        </row>
        <row r="541">
          <cell r="AD541">
            <v>172</v>
          </cell>
          <cell r="AE541">
            <v>137.86</v>
          </cell>
          <cell r="AF541">
            <v>142.78</v>
          </cell>
          <cell r="AG541">
            <v>147.71</v>
          </cell>
          <cell r="AH541">
            <v>152.64</v>
          </cell>
          <cell r="AI541">
            <v>157.57</v>
          </cell>
          <cell r="AJ541">
            <v>162.5</v>
          </cell>
          <cell r="AK541">
            <v>167.43</v>
          </cell>
          <cell r="AL541">
            <v>172.36</v>
          </cell>
          <cell r="AM541">
            <v>177.29</v>
          </cell>
          <cell r="AN541">
            <v>182.22</v>
          </cell>
          <cell r="AO541">
            <v>187.15</v>
          </cell>
          <cell r="AP541">
            <v>192.08</v>
          </cell>
          <cell r="AQ541">
            <v>197.01</v>
          </cell>
          <cell r="AR541">
            <v>201.93</v>
          </cell>
          <cell r="AS541">
            <v>206.86</v>
          </cell>
          <cell r="AT541">
            <v>211.79</v>
          </cell>
          <cell r="AU541">
            <v>216.72</v>
          </cell>
          <cell r="AV541">
            <v>221.65</v>
          </cell>
          <cell r="AW541">
            <v>226.58</v>
          </cell>
          <cell r="AX541">
            <v>231.51</v>
          </cell>
          <cell r="AY541">
            <v>236.44</v>
          </cell>
          <cell r="AZ541">
            <v>241.37</v>
          </cell>
          <cell r="BA541">
            <v>246.3</v>
          </cell>
          <cell r="BB541">
            <v>251.23</v>
          </cell>
          <cell r="BC541">
            <v>226.58</v>
          </cell>
          <cell r="BD541">
            <v>172</v>
          </cell>
          <cell r="BE541">
            <v>193</v>
          </cell>
          <cell r="BF541">
            <v>199.9</v>
          </cell>
          <cell r="BG541">
            <v>206.8</v>
          </cell>
          <cell r="BH541">
            <v>213.7</v>
          </cell>
          <cell r="BI541">
            <v>220.6</v>
          </cell>
          <cell r="BJ541">
            <v>227.5</v>
          </cell>
          <cell r="BK541">
            <v>234.4</v>
          </cell>
          <cell r="BL541">
            <v>241.3</v>
          </cell>
          <cell r="BM541">
            <v>248.2</v>
          </cell>
          <cell r="BN541">
            <v>255.1</v>
          </cell>
          <cell r="BO541">
            <v>262.01</v>
          </cell>
          <cell r="BP541">
            <v>268.91</v>
          </cell>
          <cell r="BQ541">
            <v>275.81</v>
          </cell>
          <cell r="BR541">
            <v>282.71</v>
          </cell>
          <cell r="BS541">
            <v>289.61</v>
          </cell>
          <cell r="BT541">
            <v>296.51</v>
          </cell>
          <cell r="BU541">
            <v>303.41</v>
          </cell>
          <cell r="BV541">
            <v>310.31</v>
          </cell>
          <cell r="BW541">
            <v>317.21</v>
          </cell>
          <cell r="BX541">
            <v>324.11</v>
          </cell>
          <cell r="BY541">
            <v>331.01</v>
          </cell>
          <cell r="BZ541">
            <v>337.91</v>
          </cell>
          <cell r="CA541">
            <v>344.81</v>
          </cell>
          <cell r="CB541">
            <v>351.72</v>
          </cell>
          <cell r="CC541">
            <v>317.21</v>
          </cell>
        </row>
        <row r="542">
          <cell r="AD542">
            <v>173</v>
          </cell>
          <cell r="AE542">
            <v>138.65</v>
          </cell>
          <cell r="AF542">
            <v>143.61</v>
          </cell>
          <cell r="AG542">
            <v>148.57</v>
          </cell>
          <cell r="AH542">
            <v>153.53</v>
          </cell>
          <cell r="AI542">
            <v>158.49</v>
          </cell>
          <cell r="AJ542">
            <v>163.44</v>
          </cell>
          <cell r="AK542">
            <v>168.4</v>
          </cell>
          <cell r="AL542">
            <v>173.36</v>
          </cell>
          <cell r="AM542">
            <v>178.32</v>
          </cell>
          <cell r="AN542">
            <v>183.28</v>
          </cell>
          <cell r="AO542">
            <v>188.23</v>
          </cell>
          <cell r="AP542">
            <v>193.19</v>
          </cell>
          <cell r="AQ542">
            <v>198.15</v>
          </cell>
          <cell r="AR542">
            <v>203.11</v>
          </cell>
          <cell r="AS542">
            <v>208.06</v>
          </cell>
          <cell r="AT542">
            <v>213.02</v>
          </cell>
          <cell r="AU542">
            <v>217.98</v>
          </cell>
          <cell r="AV542">
            <v>222.94</v>
          </cell>
          <cell r="AW542">
            <v>227.9</v>
          </cell>
          <cell r="AX542">
            <v>232.85</v>
          </cell>
          <cell r="AY542">
            <v>237.81</v>
          </cell>
          <cell r="AZ542">
            <v>242.77</v>
          </cell>
          <cell r="BA542">
            <v>247.73</v>
          </cell>
          <cell r="BB542">
            <v>252.68</v>
          </cell>
          <cell r="BC542">
            <v>227.89</v>
          </cell>
          <cell r="BD542">
            <v>173</v>
          </cell>
          <cell r="BE542">
            <v>194.12</v>
          </cell>
          <cell r="BF542">
            <v>201.06</v>
          </cell>
          <cell r="BG542">
            <v>208</v>
          </cell>
          <cell r="BH542">
            <v>214.94</v>
          </cell>
          <cell r="BI542">
            <v>221.88</v>
          </cell>
          <cell r="BJ542">
            <v>228.82</v>
          </cell>
          <cell r="BK542">
            <v>235.76</v>
          </cell>
          <cell r="BL542">
            <v>242.7</v>
          </cell>
          <cell r="BM542">
            <v>249.64</v>
          </cell>
          <cell r="BN542">
            <v>256.59</v>
          </cell>
          <cell r="BO542">
            <v>263.53</v>
          </cell>
          <cell r="BP542">
            <v>270.47</v>
          </cell>
          <cell r="BQ542">
            <v>277.41</v>
          </cell>
          <cell r="BR542">
            <v>284.35</v>
          </cell>
          <cell r="BS542">
            <v>291.29</v>
          </cell>
          <cell r="BT542">
            <v>298.23</v>
          </cell>
          <cell r="BU542">
            <v>305.17</v>
          </cell>
          <cell r="BV542">
            <v>312.11</v>
          </cell>
          <cell r="BW542">
            <v>319.05</v>
          </cell>
          <cell r="BX542">
            <v>325.99</v>
          </cell>
          <cell r="BY542">
            <v>332.93</v>
          </cell>
          <cell r="BZ542">
            <v>339.88</v>
          </cell>
          <cell r="CA542">
            <v>346.82</v>
          </cell>
          <cell r="CB542">
            <v>353.76</v>
          </cell>
          <cell r="CC542">
            <v>319.05</v>
          </cell>
        </row>
        <row r="543">
          <cell r="AD543">
            <v>174</v>
          </cell>
          <cell r="AE543">
            <v>19.45</v>
          </cell>
          <cell r="AF543">
            <v>144.44</v>
          </cell>
          <cell r="AG543">
            <v>149.43</v>
          </cell>
          <cell r="AH543">
            <v>154.41</v>
          </cell>
          <cell r="AI543">
            <v>159.4</v>
          </cell>
          <cell r="AJ543">
            <v>164.39</v>
          </cell>
          <cell r="AK543">
            <v>169.37</v>
          </cell>
          <cell r="AL543">
            <v>174.36</v>
          </cell>
          <cell r="AM543">
            <v>179.35</v>
          </cell>
          <cell r="AN543">
            <v>184.33</v>
          </cell>
          <cell r="AO543">
            <v>189.32</v>
          </cell>
          <cell r="AP543">
            <v>194.31</v>
          </cell>
          <cell r="AQ543">
            <v>199.29</v>
          </cell>
          <cell r="AR543">
            <v>204.28</v>
          </cell>
          <cell r="AS543">
            <v>209.27</v>
          </cell>
          <cell r="AT543">
            <v>214.25</v>
          </cell>
          <cell r="AU543">
            <v>219.24</v>
          </cell>
          <cell r="AV543">
            <v>224.22</v>
          </cell>
          <cell r="AW543">
            <v>229.21</v>
          </cell>
          <cell r="AX543">
            <v>234.2</v>
          </cell>
          <cell r="AY543">
            <v>239.18</v>
          </cell>
          <cell r="AZ543">
            <v>244.17</v>
          </cell>
          <cell r="BA543">
            <v>249.16</v>
          </cell>
          <cell r="BB543">
            <v>254.14</v>
          </cell>
          <cell r="BC543">
            <v>229.21</v>
          </cell>
          <cell r="BD543">
            <v>174</v>
          </cell>
          <cell r="BE543">
            <v>195.24</v>
          </cell>
          <cell r="BF543">
            <v>202.22</v>
          </cell>
          <cell r="BG543">
            <v>209.2</v>
          </cell>
          <cell r="BH543">
            <v>216.18</v>
          </cell>
          <cell r="BI543">
            <v>223.16</v>
          </cell>
          <cell r="BJ543">
            <v>230.14</v>
          </cell>
          <cell r="BK543">
            <v>237.12</v>
          </cell>
          <cell r="BL543">
            <v>244.1</v>
          </cell>
          <cell r="BM543">
            <v>251.08</v>
          </cell>
          <cell r="BN543">
            <v>258.07</v>
          </cell>
          <cell r="BO543">
            <v>265.05</v>
          </cell>
          <cell r="BP543">
            <v>272.03</v>
          </cell>
          <cell r="BQ543">
            <v>279.01</v>
          </cell>
          <cell r="BR543">
            <v>285.99</v>
          </cell>
          <cell r="BS543">
            <v>292.97</v>
          </cell>
          <cell r="BT543">
            <v>299.95</v>
          </cell>
          <cell r="BU543">
            <v>306.93</v>
          </cell>
          <cell r="BV543">
            <v>313.91</v>
          </cell>
          <cell r="BW543">
            <v>320.89</v>
          </cell>
          <cell r="BX543">
            <v>327.88</v>
          </cell>
          <cell r="BY543">
            <v>334.86</v>
          </cell>
          <cell r="BZ543">
            <v>341.84</v>
          </cell>
          <cell r="CA543">
            <v>348.82</v>
          </cell>
          <cell r="CB543">
            <v>355.8</v>
          </cell>
          <cell r="CC543">
            <v>320.89</v>
          </cell>
        </row>
        <row r="544">
          <cell r="AD544">
            <v>175</v>
          </cell>
          <cell r="AE544">
            <v>140.25</v>
          </cell>
          <cell r="AF544">
            <v>145.27</v>
          </cell>
          <cell r="AG544">
            <v>150.28</v>
          </cell>
          <cell r="AH544">
            <v>155.3</v>
          </cell>
          <cell r="AI544">
            <v>160.31</v>
          </cell>
          <cell r="AJ544">
            <v>165.33</v>
          </cell>
          <cell r="AK544">
            <v>170.34</v>
          </cell>
          <cell r="AL544">
            <v>175.36</v>
          </cell>
          <cell r="AM544">
            <v>180.38</v>
          </cell>
          <cell r="AN544">
            <v>185.39</v>
          </cell>
          <cell r="AO544">
            <v>190.41</v>
          </cell>
          <cell r="AP544">
            <v>195.42</v>
          </cell>
          <cell r="AQ544">
            <v>200.44</v>
          </cell>
          <cell r="AR544">
            <v>205.45</v>
          </cell>
          <cell r="AS544">
            <v>210.47</v>
          </cell>
          <cell r="AT544">
            <v>215.48</v>
          </cell>
          <cell r="AU544">
            <v>220.5</v>
          </cell>
          <cell r="AV544">
            <v>225.51</v>
          </cell>
          <cell r="AW544">
            <v>230.53</v>
          </cell>
          <cell r="AX544">
            <v>235.54</v>
          </cell>
          <cell r="AY544">
            <v>240.56</v>
          </cell>
          <cell r="AZ544">
            <v>245.57</v>
          </cell>
          <cell r="BA544">
            <v>250.59</v>
          </cell>
          <cell r="BB544">
            <v>255.6</v>
          </cell>
          <cell r="BC544">
            <v>230.53</v>
          </cell>
          <cell r="BD544">
            <v>175</v>
          </cell>
          <cell r="BE544">
            <v>196.36</v>
          </cell>
          <cell r="BF544">
            <v>203.38</v>
          </cell>
          <cell r="BG544">
            <v>210.4</v>
          </cell>
          <cell r="BH544">
            <v>217.42</v>
          </cell>
          <cell r="BI544">
            <v>224.44</v>
          </cell>
          <cell r="BJ544">
            <v>231.46</v>
          </cell>
          <cell r="BK544">
            <v>238.48</v>
          </cell>
          <cell r="BL544">
            <v>245.5</v>
          </cell>
          <cell r="BM544">
            <v>252.53</v>
          </cell>
          <cell r="BN544">
            <v>259.55</v>
          </cell>
          <cell r="BO544">
            <v>266.57</v>
          </cell>
          <cell r="BP544">
            <v>273.59</v>
          </cell>
          <cell r="BQ544">
            <v>280.61</v>
          </cell>
          <cell r="BR544">
            <v>287.63</v>
          </cell>
          <cell r="BS544">
            <v>294.65</v>
          </cell>
          <cell r="BT544">
            <v>301.67</v>
          </cell>
          <cell r="BU544">
            <v>308.69</v>
          </cell>
          <cell r="BV544">
            <v>315.72</v>
          </cell>
          <cell r="BW544">
            <v>322.74</v>
          </cell>
          <cell r="BX544">
            <v>329.76</v>
          </cell>
          <cell r="BY544">
            <v>336.78</v>
          </cell>
          <cell r="BZ544">
            <v>343.8</v>
          </cell>
          <cell r="CA544">
            <v>350.82</v>
          </cell>
          <cell r="CB544">
            <v>357.84</v>
          </cell>
          <cell r="CC544">
            <v>322.74</v>
          </cell>
        </row>
        <row r="545">
          <cell r="AD545">
            <v>176</v>
          </cell>
          <cell r="AE545">
            <v>141.05</v>
          </cell>
          <cell r="AF545">
            <v>146.1</v>
          </cell>
          <cell r="AG545">
            <v>151.14</v>
          </cell>
          <cell r="AH545">
            <v>156.19</v>
          </cell>
          <cell r="AI545">
            <v>161.23</v>
          </cell>
          <cell r="AJ545">
            <v>166.27</v>
          </cell>
          <cell r="AK545">
            <v>171.32</v>
          </cell>
          <cell r="AL545">
            <v>176.36</v>
          </cell>
          <cell r="AM545">
            <v>181.4</v>
          </cell>
          <cell r="AN545">
            <v>186.45</v>
          </cell>
          <cell r="AO545">
            <v>191.49</v>
          </cell>
          <cell r="AP545">
            <v>196.54</v>
          </cell>
          <cell r="AQ545">
            <v>201.58</v>
          </cell>
          <cell r="AR545">
            <v>206.62</v>
          </cell>
          <cell r="AS545">
            <v>211.67</v>
          </cell>
          <cell r="AT545">
            <v>216.71</v>
          </cell>
          <cell r="AU545">
            <v>221.75</v>
          </cell>
          <cell r="AV545">
            <v>226.8</v>
          </cell>
          <cell r="AW545">
            <v>231.84</v>
          </cell>
          <cell r="AX545">
            <v>236.89</v>
          </cell>
          <cell r="AY545">
            <v>241.93</v>
          </cell>
          <cell r="AZ545">
            <v>246.97</v>
          </cell>
          <cell r="BA545">
            <v>252.02</v>
          </cell>
          <cell r="BB545">
            <v>257.06</v>
          </cell>
          <cell r="BC545">
            <v>231.84</v>
          </cell>
          <cell r="BD545">
            <v>176</v>
          </cell>
          <cell r="BE545">
            <v>197.48</v>
          </cell>
          <cell r="BF545">
            <v>204.54</v>
          </cell>
          <cell r="BG545">
            <v>211.6</v>
          </cell>
          <cell r="BH545">
            <v>218.66</v>
          </cell>
          <cell r="BI545">
            <v>225.72</v>
          </cell>
          <cell r="BJ545">
            <v>232.78</v>
          </cell>
          <cell r="BK545">
            <v>239.84</v>
          </cell>
          <cell r="BL545">
            <v>246.9</v>
          </cell>
          <cell r="BM545">
            <v>253.97</v>
          </cell>
          <cell r="BN545">
            <v>261.03</v>
          </cell>
          <cell r="BO545">
            <v>268.09</v>
          </cell>
          <cell r="BP545">
            <v>275.15</v>
          </cell>
          <cell r="BQ545">
            <v>282.21</v>
          </cell>
          <cell r="BR545">
            <v>289.27</v>
          </cell>
          <cell r="BS545">
            <v>296.33</v>
          </cell>
          <cell r="BT545">
            <v>303.39</v>
          </cell>
          <cell r="BU545">
            <v>310.46</v>
          </cell>
          <cell r="BV545">
            <v>317.52</v>
          </cell>
          <cell r="BW545">
            <v>324.58</v>
          </cell>
          <cell r="BX545">
            <v>331.64</v>
          </cell>
          <cell r="BY545">
            <v>338.7</v>
          </cell>
          <cell r="BZ545">
            <v>345.76</v>
          </cell>
          <cell r="CA545">
            <v>352.82</v>
          </cell>
          <cell r="CB545">
            <v>359.88</v>
          </cell>
          <cell r="CC545">
            <v>324.58</v>
          </cell>
        </row>
        <row r="546">
          <cell r="AD546">
            <v>177</v>
          </cell>
          <cell r="AE546">
            <v>141.85</v>
          </cell>
          <cell r="AF546">
            <v>146.93</v>
          </cell>
          <cell r="AG546">
            <v>152</v>
          </cell>
          <cell r="AH546">
            <v>157.07</v>
          </cell>
          <cell r="AI546">
            <v>162.14</v>
          </cell>
          <cell r="AJ546">
            <v>167.22</v>
          </cell>
          <cell r="AK546">
            <v>172.29</v>
          </cell>
          <cell r="AL546">
            <v>177.36</v>
          </cell>
          <cell r="AM546">
            <v>182.43</v>
          </cell>
          <cell r="AN546">
            <v>187.51</v>
          </cell>
          <cell r="AO546">
            <v>192.58</v>
          </cell>
          <cell r="AP546">
            <v>197.65</v>
          </cell>
          <cell r="AQ546">
            <v>202.72</v>
          </cell>
          <cell r="AR546">
            <v>207.8</v>
          </cell>
          <cell r="AS546">
            <v>212.87</v>
          </cell>
          <cell r="AT546">
            <v>217.94</v>
          </cell>
          <cell r="AU546">
            <v>223.01</v>
          </cell>
          <cell r="AV546">
            <v>228.08</v>
          </cell>
          <cell r="AW546">
            <v>233.16</v>
          </cell>
          <cell r="AX546">
            <v>238.23</v>
          </cell>
          <cell r="AY546">
            <v>243.3</v>
          </cell>
          <cell r="AZ546">
            <v>248.37</v>
          </cell>
          <cell r="BA546">
            <v>253.45</v>
          </cell>
          <cell r="BB546">
            <v>258.52</v>
          </cell>
          <cell r="BC546">
            <v>233.16</v>
          </cell>
          <cell r="BD546">
            <v>177</v>
          </cell>
          <cell r="BE546">
            <v>198.59</v>
          </cell>
          <cell r="BF546">
            <v>205.7</v>
          </cell>
          <cell r="BG546">
            <v>212.8</v>
          </cell>
          <cell r="BH546">
            <v>219.9</v>
          </cell>
          <cell r="BI546">
            <v>227</v>
          </cell>
          <cell r="BJ546">
            <v>234.1</v>
          </cell>
          <cell r="BK546">
            <v>241.2</v>
          </cell>
          <cell r="BL546">
            <v>248.3</v>
          </cell>
          <cell r="BM546">
            <v>255.41</v>
          </cell>
          <cell r="BN546">
            <v>262.51</v>
          </cell>
          <cell r="BO546">
            <v>269.61</v>
          </cell>
          <cell r="BP546">
            <v>276.71</v>
          </cell>
          <cell r="BQ546">
            <v>283.81</v>
          </cell>
          <cell r="BR546">
            <v>290.91</v>
          </cell>
          <cell r="BS546">
            <v>298.01</v>
          </cell>
          <cell r="BT546">
            <v>305.12</v>
          </cell>
          <cell r="BU546">
            <v>312.22</v>
          </cell>
          <cell r="BV546">
            <v>319.32</v>
          </cell>
          <cell r="BW546">
            <v>326.42</v>
          </cell>
          <cell r="BX546">
            <v>333.52</v>
          </cell>
          <cell r="BY546">
            <v>340.62</v>
          </cell>
          <cell r="BZ546">
            <v>347.72</v>
          </cell>
          <cell r="CA546">
            <v>354.83</v>
          </cell>
          <cell r="CB546">
            <v>361.93</v>
          </cell>
          <cell r="CC546">
            <v>326.42</v>
          </cell>
        </row>
        <row r="547">
          <cell r="AD547">
            <v>178</v>
          </cell>
          <cell r="AE547">
            <v>142.65</v>
          </cell>
          <cell r="AF547">
            <v>147.75</v>
          </cell>
          <cell r="AG547">
            <v>152.86</v>
          </cell>
          <cell r="AH547">
            <v>157.96</v>
          </cell>
          <cell r="AI547">
            <v>163.06</v>
          </cell>
          <cell r="AJ547">
            <v>168.16</v>
          </cell>
          <cell r="AK547">
            <v>173.26</v>
          </cell>
          <cell r="AL547">
            <v>178.36</v>
          </cell>
          <cell r="AM547">
            <v>183.46</v>
          </cell>
          <cell r="AN547">
            <v>188.56</v>
          </cell>
          <cell r="AO547">
            <v>193.66</v>
          </cell>
          <cell r="AP547">
            <v>198.77</v>
          </cell>
          <cell r="AQ547">
            <v>203.87</v>
          </cell>
          <cell r="AR547">
            <v>208.97</v>
          </cell>
          <cell r="AS547">
            <v>214.07</v>
          </cell>
          <cell r="AT547">
            <v>219.17</v>
          </cell>
          <cell r="AU547">
            <v>224.27</v>
          </cell>
          <cell r="AV547">
            <v>229.37</v>
          </cell>
          <cell r="AW547">
            <v>234.47</v>
          </cell>
          <cell r="AX547">
            <v>239.57</v>
          </cell>
          <cell r="AY547">
            <v>244.67</v>
          </cell>
          <cell r="AZ547">
            <v>249.78</v>
          </cell>
          <cell r="BA547">
            <v>254.88</v>
          </cell>
          <cell r="BB547">
            <v>259.98</v>
          </cell>
          <cell r="BC547">
            <v>234.47</v>
          </cell>
          <cell r="BD547">
            <v>178</v>
          </cell>
          <cell r="BE547">
            <v>199.71</v>
          </cell>
          <cell r="BF547">
            <v>206.86</v>
          </cell>
          <cell r="BG547">
            <v>214</v>
          </cell>
          <cell r="BH547">
            <v>221.14</v>
          </cell>
          <cell r="BI547">
            <v>228.28</v>
          </cell>
          <cell r="BJ547">
            <v>235.42</v>
          </cell>
          <cell r="BK547">
            <v>242.56</v>
          </cell>
          <cell r="BL547">
            <v>249.7</v>
          </cell>
          <cell r="BM547">
            <v>256.85</v>
          </cell>
          <cell r="BN547">
            <v>263.99</v>
          </cell>
          <cell r="BO547">
            <v>271.13</v>
          </cell>
          <cell r="BP547">
            <v>278.27</v>
          </cell>
          <cell r="BQ547">
            <v>285.41</v>
          </cell>
          <cell r="BR547">
            <v>292.55</v>
          </cell>
          <cell r="BS547">
            <v>299.7</v>
          </cell>
          <cell r="BT547">
            <v>306.84</v>
          </cell>
          <cell r="BU547">
            <v>313.98</v>
          </cell>
          <cell r="BV547">
            <v>321.12</v>
          </cell>
          <cell r="BW547">
            <v>328.26</v>
          </cell>
          <cell r="BX547">
            <v>335.4</v>
          </cell>
          <cell r="BY547">
            <v>342.54</v>
          </cell>
          <cell r="BZ547">
            <v>349.69</v>
          </cell>
          <cell r="CA547">
            <v>356.83</v>
          </cell>
          <cell r="CB547">
            <v>363.97</v>
          </cell>
          <cell r="CC547">
            <v>328.26</v>
          </cell>
        </row>
        <row r="548">
          <cell r="AD548">
            <v>179</v>
          </cell>
          <cell r="AE548">
            <v>143.45</v>
          </cell>
          <cell r="AF548">
            <v>148.58</v>
          </cell>
          <cell r="AG548">
            <v>153.71</v>
          </cell>
          <cell r="AH548">
            <v>158.84</v>
          </cell>
          <cell r="AI548">
            <v>163.97</v>
          </cell>
          <cell r="AJ548">
            <v>169.1</v>
          </cell>
          <cell r="AK548">
            <v>174.23</v>
          </cell>
          <cell r="AL548">
            <v>179.36</v>
          </cell>
          <cell r="AM548">
            <v>184.49</v>
          </cell>
          <cell r="AN548">
            <v>189.62</v>
          </cell>
          <cell r="AO548">
            <v>194.75</v>
          </cell>
          <cell r="AP548">
            <v>199.88</v>
          </cell>
          <cell r="AQ548">
            <v>205.01</v>
          </cell>
          <cell r="AR548">
            <v>210.14</v>
          </cell>
          <cell r="AS548">
            <v>215.27</v>
          </cell>
          <cell r="AT548">
            <v>220.4</v>
          </cell>
          <cell r="AU548">
            <v>225.53</v>
          </cell>
          <cell r="AV548">
            <v>230.66</v>
          </cell>
          <cell r="AW548">
            <v>235.79</v>
          </cell>
          <cell r="AX548">
            <v>240.92</v>
          </cell>
          <cell r="AY548">
            <v>246.05</v>
          </cell>
          <cell r="AZ548">
            <v>251.18</v>
          </cell>
          <cell r="BA548">
            <v>256.31</v>
          </cell>
          <cell r="BB548">
            <v>261.44</v>
          </cell>
          <cell r="BC548">
            <v>235.79</v>
          </cell>
          <cell r="BD548">
            <v>179</v>
          </cell>
          <cell r="BE548">
            <v>200.83</v>
          </cell>
          <cell r="BF548">
            <v>208.02</v>
          </cell>
          <cell r="BG548">
            <v>215.2</v>
          </cell>
          <cell r="BH548">
            <v>222.38</v>
          </cell>
          <cell r="BI548">
            <v>229.56</v>
          </cell>
          <cell r="BJ548">
            <v>236.74</v>
          </cell>
          <cell r="BK548">
            <v>243.92</v>
          </cell>
          <cell r="BL548">
            <v>251.1</v>
          </cell>
          <cell r="BM548">
            <v>258.29</v>
          </cell>
          <cell r="BN548">
            <v>265.47</v>
          </cell>
          <cell r="BO548">
            <v>272.65</v>
          </cell>
          <cell r="BP548">
            <v>279.83</v>
          </cell>
          <cell r="BQ548">
            <v>287.01</v>
          </cell>
          <cell r="BR548">
            <v>294.2</v>
          </cell>
          <cell r="BS548">
            <v>301.38</v>
          </cell>
          <cell r="BT548">
            <v>308.56</v>
          </cell>
          <cell r="BU548">
            <v>315.74</v>
          </cell>
          <cell r="BV548">
            <v>322.92</v>
          </cell>
          <cell r="BW548">
            <v>330.1</v>
          </cell>
          <cell r="BX548">
            <v>337.28</v>
          </cell>
          <cell r="BY548">
            <v>344.47</v>
          </cell>
          <cell r="BZ548">
            <v>351.65</v>
          </cell>
          <cell r="CA548">
            <v>358.83</v>
          </cell>
          <cell r="CB548">
            <v>366.01</v>
          </cell>
          <cell r="CC548">
            <v>330.1</v>
          </cell>
        </row>
        <row r="549">
          <cell r="AD549">
            <v>180</v>
          </cell>
          <cell r="AE549">
            <v>144.25</v>
          </cell>
          <cell r="AF549">
            <v>149.41</v>
          </cell>
          <cell r="AG549">
            <v>154.57</v>
          </cell>
          <cell r="AH549">
            <v>159.73</v>
          </cell>
          <cell r="AI549">
            <v>164.89</v>
          </cell>
          <cell r="AJ549">
            <v>170.04</v>
          </cell>
          <cell r="AK549">
            <v>175.2</v>
          </cell>
          <cell r="AL549">
            <v>180.36</v>
          </cell>
          <cell r="AM549">
            <v>185.52</v>
          </cell>
          <cell r="AN549">
            <v>190.68</v>
          </cell>
          <cell r="AO549">
            <v>195.84</v>
          </cell>
          <cell r="AP549">
            <v>200.99</v>
          </cell>
          <cell r="AQ549">
            <v>206.15</v>
          </cell>
          <cell r="AR549">
            <v>211.31</v>
          </cell>
          <cell r="AS549">
            <v>216.47</v>
          </cell>
          <cell r="AT549">
            <v>221.63</v>
          </cell>
          <cell r="AU549">
            <v>226.79</v>
          </cell>
          <cell r="AV549">
            <v>231.95</v>
          </cell>
          <cell r="AW549">
            <v>237.1</v>
          </cell>
          <cell r="AX549">
            <v>242.26</v>
          </cell>
          <cell r="AY549">
            <v>247.42</v>
          </cell>
          <cell r="AZ549">
            <v>252.58</v>
          </cell>
          <cell r="BA549">
            <v>257.74</v>
          </cell>
          <cell r="BB549">
            <v>262.9</v>
          </cell>
          <cell r="BC549">
            <v>237.1</v>
          </cell>
          <cell r="BD549">
            <v>180</v>
          </cell>
          <cell r="BE549">
            <v>201.95</v>
          </cell>
          <cell r="BF549">
            <v>209.18</v>
          </cell>
          <cell r="BG549">
            <v>216.4</v>
          </cell>
          <cell r="BH549">
            <v>223.62</v>
          </cell>
          <cell r="BI549">
            <v>230.84</v>
          </cell>
          <cell r="BJ549">
            <v>238.06</v>
          </cell>
          <cell r="BK549">
            <v>245.28</v>
          </cell>
          <cell r="BL549">
            <v>252.51</v>
          </cell>
          <cell r="BM549">
            <v>259.73</v>
          </cell>
          <cell r="BN549">
            <v>266.95</v>
          </cell>
          <cell r="BO549">
            <v>274.17</v>
          </cell>
          <cell r="BP549">
            <v>281.39</v>
          </cell>
          <cell r="BQ549">
            <v>288.61</v>
          </cell>
          <cell r="BR549">
            <v>295.84</v>
          </cell>
          <cell r="BS549">
            <v>303.06</v>
          </cell>
          <cell r="BT549">
            <v>310.28</v>
          </cell>
          <cell r="BU549">
            <v>317.5</v>
          </cell>
          <cell r="BV549">
            <v>324.72</v>
          </cell>
          <cell r="BW549">
            <v>331.94</v>
          </cell>
          <cell r="BX549">
            <v>339.17</v>
          </cell>
          <cell r="BY549">
            <v>346.39</v>
          </cell>
          <cell r="BZ549">
            <v>353.61</v>
          </cell>
          <cell r="CA549">
            <v>360.83</v>
          </cell>
          <cell r="CB549">
            <v>368.05</v>
          </cell>
          <cell r="CC549">
            <v>331.94</v>
          </cell>
        </row>
        <row r="550">
          <cell r="AD550">
            <v>181</v>
          </cell>
          <cell r="AE550">
            <v>145.05</v>
          </cell>
          <cell r="AF550">
            <v>150.24</v>
          </cell>
          <cell r="AG550">
            <v>155.43</v>
          </cell>
          <cell r="AH550">
            <v>160.61</v>
          </cell>
          <cell r="AI550">
            <v>165.8</v>
          </cell>
          <cell r="AJ550">
            <v>170.99</v>
          </cell>
          <cell r="AK550">
            <v>176.17</v>
          </cell>
          <cell r="AL550">
            <v>181.36</v>
          </cell>
          <cell r="AM550">
            <v>186.55</v>
          </cell>
          <cell r="AN550">
            <v>191.74</v>
          </cell>
          <cell r="AO550">
            <v>196.92</v>
          </cell>
          <cell r="AP550">
            <v>202.11</v>
          </cell>
          <cell r="AQ550">
            <v>207.3</v>
          </cell>
          <cell r="AR550">
            <v>212.48</v>
          </cell>
          <cell r="AS550">
            <v>217.67</v>
          </cell>
          <cell r="AT550">
            <v>222.86</v>
          </cell>
          <cell r="AU550">
            <v>228.04</v>
          </cell>
          <cell r="AV550">
            <v>233.23</v>
          </cell>
          <cell r="AW550">
            <v>238.42</v>
          </cell>
          <cell r="AX550">
            <v>243.61</v>
          </cell>
          <cell r="AY550">
            <v>248.79</v>
          </cell>
          <cell r="AZ550">
            <v>253.98</v>
          </cell>
          <cell r="BA550">
            <v>259.17</v>
          </cell>
          <cell r="BB550">
            <v>264.35</v>
          </cell>
          <cell r="BC550">
            <v>238.42</v>
          </cell>
          <cell r="BD550">
            <v>181</v>
          </cell>
          <cell r="BE550">
            <v>203.07</v>
          </cell>
          <cell r="BF550">
            <v>210.33</v>
          </cell>
          <cell r="BG550">
            <v>217.6</v>
          </cell>
          <cell r="BH550">
            <v>224.86</v>
          </cell>
          <cell r="BI550">
            <v>232.12</v>
          </cell>
          <cell r="BJ550">
            <v>239.38</v>
          </cell>
          <cell r="BK550">
            <v>246.64</v>
          </cell>
          <cell r="BL550">
            <v>253.91</v>
          </cell>
          <cell r="BM550">
            <v>261.17</v>
          </cell>
          <cell r="BN550">
            <v>268.43</v>
          </cell>
          <cell r="BO550">
            <v>275.69</v>
          </cell>
          <cell r="BP550">
            <v>282.95</v>
          </cell>
          <cell r="BQ550">
            <v>290.22</v>
          </cell>
          <cell r="BR550">
            <v>297.48</v>
          </cell>
          <cell r="BS550">
            <v>304.74</v>
          </cell>
          <cell r="BT550">
            <v>312</v>
          </cell>
          <cell r="BU550">
            <v>319.26</v>
          </cell>
          <cell r="BV550">
            <v>326.52</v>
          </cell>
          <cell r="BW550">
            <v>333.79</v>
          </cell>
          <cell r="BX550">
            <v>341.05</v>
          </cell>
          <cell r="BY550">
            <v>348.31</v>
          </cell>
          <cell r="BZ550">
            <v>355.57</v>
          </cell>
          <cell r="CA550">
            <v>362.83</v>
          </cell>
          <cell r="CB550">
            <v>370.1</v>
          </cell>
          <cell r="CC550">
            <v>333.79</v>
          </cell>
        </row>
        <row r="551">
          <cell r="AD551">
            <v>182</v>
          </cell>
          <cell r="AE551">
            <v>145.85</v>
          </cell>
          <cell r="AF551">
            <v>151.07</v>
          </cell>
          <cell r="AG551">
            <v>156.28</v>
          </cell>
          <cell r="AH551">
            <v>161.5</v>
          </cell>
          <cell r="AI551">
            <v>166.71</v>
          </cell>
          <cell r="AJ551">
            <v>171.93</v>
          </cell>
          <cell r="AK551">
            <v>177.15</v>
          </cell>
          <cell r="AL551">
            <v>182.36</v>
          </cell>
          <cell r="AM551">
            <v>187.58</v>
          </cell>
          <cell r="AN551">
            <v>192.79</v>
          </cell>
          <cell r="AO551">
            <v>198.01</v>
          </cell>
          <cell r="AP551">
            <v>203.22</v>
          </cell>
          <cell r="AQ551">
            <v>208.44</v>
          </cell>
          <cell r="AR551">
            <v>213.66</v>
          </cell>
          <cell r="AS551">
            <v>218.87</v>
          </cell>
          <cell r="AT551">
            <v>224.09</v>
          </cell>
          <cell r="AU551">
            <v>229.3</v>
          </cell>
          <cell r="AV551">
            <v>234.52</v>
          </cell>
          <cell r="AW551">
            <v>239.73</v>
          </cell>
          <cell r="AX551">
            <v>244.95</v>
          </cell>
          <cell r="AY551">
            <v>250.17</v>
          </cell>
          <cell r="AZ551">
            <v>255.38</v>
          </cell>
          <cell r="BA551">
            <v>260.6</v>
          </cell>
          <cell r="BB551">
            <v>265.81</v>
          </cell>
          <cell r="BC551">
            <v>239.73</v>
          </cell>
          <cell r="BD551">
            <v>182</v>
          </cell>
          <cell r="BE551">
            <v>204.19</v>
          </cell>
          <cell r="BF551">
            <v>211.49</v>
          </cell>
          <cell r="BG551">
            <v>218.8</v>
          </cell>
          <cell r="BH551">
            <v>226.1</v>
          </cell>
          <cell r="BI551">
            <v>233.4</v>
          </cell>
          <cell r="BJ551">
            <v>240.7</v>
          </cell>
          <cell r="BK551">
            <v>248</v>
          </cell>
          <cell r="BL551">
            <v>255.31</v>
          </cell>
          <cell r="BM551">
            <v>262.61</v>
          </cell>
          <cell r="BN551">
            <v>269.91</v>
          </cell>
          <cell r="BO551">
            <v>277.21</v>
          </cell>
          <cell r="BP551">
            <v>284.51</v>
          </cell>
          <cell r="BQ551">
            <v>291.82</v>
          </cell>
          <cell r="BR551">
            <v>299.12</v>
          </cell>
          <cell r="BS551">
            <v>306.42</v>
          </cell>
          <cell r="BT551">
            <v>313.72</v>
          </cell>
          <cell r="BU551">
            <v>321.02</v>
          </cell>
          <cell r="BV551">
            <v>328.33</v>
          </cell>
          <cell r="BW551">
            <v>335.63</v>
          </cell>
          <cell r="BX551">
            <v>342.93</v>
          </cell>
          <cell r="BY551">
            <v>350.23</v>
          </cell>
          <cell r="BZ551">
            <v>357.53</v>
          </cell>
          <cell r="CA551">
            <v>364.84</v>
          </cell>
          <cell r="CB551">
            <v>372.14</v>
          </cell>
          <cell r="CC551">
            <v>335.63</v>
          </cell>
        </row>
        <row r="552">
          <cell r="AD552">
            <v>183</v>
          </cell>
          <cell r="AE552">
            <v>146.65</v>
          </cell>
          <cell r="AF552">
            <v>151.9</v>
          </cell>
          <cell r="AG552">
            <v>157.14</v>
          </cell>
          <cell r="AH552">
            <v>162.38</v>
          </cell>
          <cell r="AI552">
            <v>167.63</v>
          </cell>
          <cell r="AJ552">
            <v>172.87</v>
          </cell>
          <cell r="AK552">
            <v>178.12</v>
          </cell>
          <cell r="AL552">
            <v>183.36</v>
          </cell>
          <cell r="AM552">
            <v>188.61</v>
          </cell>
          <cell r="AN552">
            <v>193.85</v>
          </cell>
          <cell r="AO552">
            <v>199.1</v>
          </cell>
          <cell r="AP552">
            <v>204.34</v>
          </cell>
          <cell r="AQ552">
            <v>209.58</v>
          </cell>
          <cell r="AR552">
            <v>214.83</v>
          </cell>
          <cell r="AS552">
            <v>220.07</v>
          </cell>
          <cell r="AT552">
            <v>225.32</v>
          </cell>
          <cell r="AU552">
            <v>230.56</v>
          </cell>
          <cell r="AV552">
            <v>235.81</v>
          </cell>
          <cell r="AW552">
            <v>241.05</v>
          </cell>
          <cell r="AX552">
            <v>246.29</v>
          </cell>
          <cell r="AY552">
            <v>251.54</v>
          </cell>
          <cell r="AZ552">
            <v>256.78</v>
          </cell>
          <cell r="BA552">
            <v>262.03</v>
          </cell>
          <cell r="BB552">
            <v>267.27</v>
          </cell>
          <cell r="BC552">
            <v>241.05</v>
          </cell>
          <cell r="BD552">
            <v>183</v>
          </cell>
          <cell r="BE552">
            <v>205.31</v>
          </cell>
          <cell r="BF552">
            <v>212.65</v>
          </cell>
          <cell r="BG552">
            <v>220</v>
          </cell>
          <cell r="BH552">
            <v>227.34</v>
          </cell>
          <cell r="BI552">
            <v>234.68</v>
          </cell>
          <cell r="BJ552">
            <v>242.02</v>
          </cell>
          <cell r="BK552">
            <v>249.36</v>
          </cell>
          <cell r="BL552">
            <v>256.71</v>
          </cell>
          <cell r="BM552">
            <v>264.05</v>
          </cell>
          <cell r="BN552">
            <v>271.39</v>
          </cell>
          <cell r="BO552">
            <v>278.73</v>
          </cell>
          <cell r="BP552">
            <v>286.08</v>
          </cell>
          <cell r="BQ552">
            <v>293.42</v>
          </cell>
          <cell r="BR552">
            <v>300.76</v>
          </cell>
          <cell r="BS552">
            <v>308.1</v>
          </cell>
          <cell r="BT552">
            <v>315.44</v>
          </cell>
          <cell r="BU552">
            <v>322.79</v>
          </cell>
          <cell r="BV552">
            <v>330.13</v>
          </cell>
          <cell r="BW552">
            <v>337.47</v>
          </cell>
          <cell r="BX552">
            <v>344.81</v>
          </cell>
          <cell r="BY552">
            <v>352.15</v>
          </cell>
          <cell r="BZ552">
            <v>359.5</v>
          </cell>
          <cell r="CA552">
            <v>366.84</v>
          </cell>
          <cell r="CB552">
            <v>374.18</v>
          </cell>
          <cell r="CC552">
            <v>337.47</v>
          </cell>
        </row>
        <row r="553">
          <cell r="AD553">
            <v>184</v>
          </cell>
          <cell r="AE553">
            <v>147.45</v>
          </cell>
          <cell r="AF553">
            <v>152.72</v>
          </cell>
          <cell r="AG553">
            <v>158</v>
          </cell>
          <cell r="AH553">
            <v>163.27</v>
          </cell>
          <cell r="AI553">
            <v>168.54</v>
          </cell>
          <cell r="AJ553">
            <v>173.82</v>
          </cell>
          <cell r="AK553">
            <v>179.09</v>
          </cell>
          <cell r="AL553">
            <v>184.36</v>
          </cell>
          <cell r="AM553">
            <v>189.64</v>
          </cell>
          <cell r="AN553">
            <v>194.91</v>
          </cell>
          <cell r="AO553">
            <v>200.18</v>
          </cell>
          <cell r="AP553">
            <v>205.45</v>
          </cell>
          <cell r="AQ553">
            <v>210.73</v>
          </cell>
          <cell r="AR553">
            <v>216</v>
          </cell>
          <cell r="AS553">
            <v>221.27</v>
          </cell>
          <cell r="AT553">
            <v>226.55</v>
          </cell>
          <cell r="AU553">
            <v>231.82</v>
          </cell>
          <cell r="AV553">
            <v>237.09</v>
          </cell>
          <cell r="AW553">
            <v>242.37</v>
          </cell>
          <cell r="AX553">
            <v>247.64</v>
          </cell>
          <cell r="AY553">
            <v>252.91</v>
          </cell>
          <cell r="AZ553">
            <v>258.18</v>
          </cell>
          <cell r="BA553">
            <v>263.46</v>
          </cell>
          <cell r="BB553">
            <v>268.73</v>
          </cell>
          <cell r="BC553">
            <v>242.36</v>
          </cell>
          <cell r="BD553">
            <v>184</v>
          </cell>
          <cell r="BE553">
            <v>206.43</v>
          </cell>
          <cell r="BF553">
            <v>213.81</v>
          </cell>
          <cell r="BG553">
            <v>221.2</v>
          </cell>
          <cell r="BH553">
            <v>228.58</v>
          </cell>
          <cell r="BI553">
            <v>235.96</v>
          </cell>
          <cell r="BJ553">
            <v>243.34</v>
          </cell>
          <cell r="BK553">
            <v>250.72</v>
          </cell>
          <cell r="BL553">
            <v>258.11</v>
          </cell>
          <cell r="BM553">
            <v>265.49</v>
          </cell>
          <cell r="BN553">
            <v>272.87</v>
          </cell>
          <cell r="BO553">
            <v>280.25</v>
          </cell>
          <cell r="BP553">
            <v>287.64</v>
          </cell>
          <cell r="BQ553">
            <v>295.02</v>
          </cell>
          <cell r="BR553">
            <v>302.4</v>
          </cell>
          <cell r="BS553">
            <v>309.78</v>
          </cell>
          <cell r="BT553">
            <v>317.16</v>
          </cell>
          <cell r="BU553">
            <v>324.55</v>
          </cell>
          <cell r="BV553">
            <v>331.93</v>
          </cell>
          <cell r="BW553">
            <v>339.31</v>
          </cell>
          <cell r="BX553">
            <v>346.69</v>
          </cell>
          <cell r="BY553">
            <v>354.08</v>
          </cell>
          <cell r="BZ553">
            <v>361.46</v>
          </cell>
          <cell r="CA553">
            <v>368.84</v>
          </cell>
          <cell r="CB553">
            <v>376.22</v>
          </cell>
          <cell r="CC553">
            <v>339.31</v>
          </cell>
        </row>
        <row r="554">
          <cell r="AD554">
            <v>185</v>
          </cell>
          <cell r="AE554">
            <v>148.25</v>
          </cell>
          <cell r="AF554">
            <v>153.55</v>
          </cell>
          <cell r="AG554">
            <v>158.85</v>
          </cell>
          <cell r="AH554">
            <v>164.16</v>
          </cell>
          <cell r="AI554">
            <v>169.46</v>
          </cell>
          <cell r="AJ554">
            <v>174.76</v>
          </cell>
          <cell r="AK554">
            <v>180.06</v>
          </cell>
          <cell r="AL554">
            <v>185.36</v>
          </cell>
          <cell r="AM554">
            <v>190.66</v>
          </cell>
          <cell r="AN554">
            <v>195.97</v>
          </cell>
          <cell r="AO554">
            <v>201.27</v>
          </cell>
          <cell r="AP554">
            <v>206.57</v>
          </cell>
          <cell r="AQ554">
            <v>211.87</v>
          </cell>
          <cell r="AR554">
            <v>217.17</v>
          </cell>
          <cell r="AS554">
            <v>222.47</v>
          </cell>
          <cell r="AT554">
            <v>227.78</v>
          </cell>
          <cell r="AU554">
            <v>233.08</v>
          </cell>
          <cell r="AV554">
            <v>238.38</v>
          </cell>
          <cell r="AW554">
            <v>243.68</v>
          </cell>
          <cell r="AX554">
            <v>248.98</v>
          </cell>
          <cell r="AY554">
            <v>254.28</v>
          </cell>
          <cell r="AZ554">
            <v>259.59</v>
          </cell>
          <cell r="BA554">
            <v>264.89</v>
          </cell>
          <cell r="BB554">
            <v>270.19</v>
          </cell>
          <cell r="BC554">
            <v>243.68</v>
          </cell>
          <cell r="BD554">
            <v>185</v>
          </cell>
          <cell r="BE554">
            <v>207.55</v>
          </cell>
          <cell r="BF554">
            <v>214.97</v>
          </cell>
          <cell r="BG554">
            <v>222.4</v>
          </cell>
          <cell r="BH554">
            <v>229.82</v>
          </cell>
          <cell r="BI554">
            <v>237.24</v>
          </cell>
          <cell r="BJ554">
            <v>244.66</v>
          </cell>
          <cell r="BK554">
            <v>252.08</v>
          </cell>
          <cell r="BL554">
            <v>259.51</v>
          </cell>
          <cell r="BM554">
            <v>266.93</v>
          </cell>
          <cell r="BN554">
            <v>274.35</v>
          </cell>
          <cell r="BO554">
            <v>281.77</v>
          </cell>
          <cell r="BP554">
            <v>289.2</v>
          </cell>
          <cell r="BQ554">
            <v>296.62</v>
          </cell>
          <cell r="BR554">
            <v>304.04</v>
          </cell>
          <cell r="BS554">
            <v>311.46</v>
          </cell>
          <cell r="BT554">
            <v>318.89</v>
          </cell>
          <cell r="BU554">
            <v>326.31</v>
          </cell>
          <cell r="BV554">
            <v>333.73</v>
          </cell>
          <cell r="BW554">
            <v>341.15</v>
          </cell>
          <cell r="BX554">
            <v>348.58</v>
          </cell>
          <cell r="BY554">
            <v>356</v>
          </cell>
          <cell r="BZ554">
            <v>363.42</v>
          </cell>
          <cell r="CA554">
            <v>370.84</v>
          </cell>
          <cell r="CB554">
            <v>378.26</v>
          </cell>
          <cell r="CC554">
            <v>341.15</v>
          </cell>
        </row>
        <row r="555">
          <cell r="AD555">
            <v>186</v>
          </cell>
          <cell r="AE555">
            <v>149.05</v>
          </cell>
          <cell r="AF555">
            <v>154.38</v>
          </cell>
          <cell r="AG555">
            <v>159.71</v>
          </cell>
          <cell r="AH555">
            <v>165.04</v>
          </cell>
          <cell r="AI555">
            <v>170.37</v>
          </cell>
          <cell r="AJ555">
            <v>175.7</v>
          </cell>
          <cell r="AK555">
            <v>181.03</v>
          </cell>
          <cell r="AL555">
            <v>186.36</v>
          </cell>
          <cell r="AM555">
            <v>191.69</v>
          </cell>
          <cell r="AN555">
            <v>197.02</v>
          </cell>
          <cell r="AO555">
            <v>202.35</v>
          </cell>
          <cell r="AP555">
            <v>207.68</v>
          </cell>
          <cell r="AQ555">
            <v>213.01</v>
          </cell>
          <cell r="AR555">
            <v>218.34</v>
          </cell>
          <cell r="AS555">
            <v>223.68</v>
          </cell>
          <cell r="AT555">
            <v>229.01</v>
          </cell>
          <cell r="AU555">
            <v>234.34</v>
          </cell>
          <cell r="AV555">
            <v>239.67</v>
          </cell>
          <cell r="AW555">
            <v>245</v>
          </cell>
          <cell r="AX555">
            <v>250.33</v>
          </cell>
          <cell r="AY555">
            <v>255.66</v>
          </cell>
          <cell r="AZ555">
            <v>260.99</v>
          </cell>
          <cell r="BA555">
            <v>266.32</v>
          </cell>
          <cell r="BB555">
            <v>271.65</v>
          </cell>
          <cell r="BC555">
            <v>245</v>
          </cell>
          <cell r="BD555">
            <v>186</v>
          </cell>
          <cell r="BE555">
            <v>208.67</v>
          </cell>
          <cell r="BF555">
            <v>216.13</v>
          </cell>
          <cell r="BG555">
            <v>223.6</v>
          </cell>
          <cell r="BH555">
            <v>231.06</v>
          </cell>
          <cell r="BI555">
            <v>238.52</v>
          </cell>
          <cell r="BJ555">
            <v>245.98</v>
          </cell>
          <cell r="BK555">
            <v>253.44</v>
          </cell>
          <cell r="BL555">
            <v>260.91</v>
          </cell>
          <cell r="BM555">
            <v>268.37</v>
          </cell>
          <cell r="BN555">
            <v>275.83</v>
          </cell>
          <cell r="BO555">
            <v>283.3</v>
          </cell>
          <cell r="BP555">
            <v>290.76</v>
          </cell>
          <cell r="BQ555">
            <v>298.22</v>
          </cell>
          <cell r="BR555">
            <v>305.68</v>
          </cell>
          <cell r="BS555">
            <v>313.14</v>
          </cell>
          <cell r="BT555">
            <v>320.61</v>
          </cell>
          <cell r="BU555">
            <v>328.07</v>
          </cell>
          <cell r="BV555">
            <v>335.53</v>
          </cell>
          <cell r="BW555">
            <v>342.99</v>
          </cell>
          <cell r="BX555">
            <v>350.46</v>
          </cell>
          <cell r="BY555">
            <v>357.92</v>
          </cell>
          <cell r="BZ555">
            <v>365.38</v>
          </cell>
          <cell r="CA555">
            <v>372.84</v>
          </cell>
          <cell r="CB555">
            <v>380.31</v>
          </cell>
          <cell r="CC555">
            <v>342.99</v>
          </cell>
        </row>
        <row r="556">
          <cell r="AD556">
            <v>187</v>
          </cell>
          <cell r="AE556">
            <v>149.85</v>
          </cell>
          <cell r="AF556">
            <v>155.21</v>
          </cell>
          <cell r="AG556">
            <v>160.57</v>
          </cell>
          <cell r="AH556">
            <v>165.93</v>
          </cell>
          <cell r="AI556">
            <v>171.29</v>
          </cell>
          <cell r="AJ556">
            <v>176.64</v>
          </cell>
          <cell r="AK556">
            <v>182</v>
          </cell>
          <cell r="AL556">
            <v>187.36</v>
          </cell>
          <cell r="AM556">
            <v>192.72</v>
          </cell>
          <cell r="AN556">
            <v>198.08</v>
          </cell>
          <cell r="AO556">
            <v>203.44</v>
          </cell>
          <cell r="AP556">
            <v>208.8</v>
          </cell>
          <cell r="AQ556">
            <v>214.16</v>
          </cell>
          <cell r="AR556">
            <v>219.52</v>
          </cell>
          <cell r="AS556">
            <v>224.88</v>
          </cell>
          <cell r="AT556">
            <v>230.23</v>
          </cell>
          <cell r="AU556">
            <v>235.59</v>
          </cell>
          <cell r="AV556">
            <v>240.95</v>
          </cell>
          <cell r="AW556">
            <v>246.31</v>
          </cell>
          <cell r="AX556">
            <v>251.67</v>
          </cell>
          <cell r="AY556">
            <v>257.03</v>
          </cell>
          <cell r="AZ556">
            <v>262.39</v>
          </cell>
          <cell r="BA556">
            <v>267.75</v>
          </cell>
          <cell r="BB556">
            <v>273.11</v>
          </cell>
          <cell r="BC556">
            <v>246.31</v>
          </cell>
          <cell r="BD556">
            <v>187</v>
          </cell>
          <cell r="BE556">
            <v>209.79</v>
          </cell>
          <cell r="BF556">
            <v>217.29</v>
          </cell>
          <cell r="BG556">
            <v>224.79</v>
          </cell>
          <cell r="BH556">
            <v>232.3</v>
          </cell>
          <cell r="BI556">
            <v>239.8</v>
          </cell>
          <cell r="BJ556">
            <v>247.3</v>
          </cell>
          <cell r="BK556">
            <v>254.8</v>
          </cell>
          <cell r="BL556">
            <v>262.31</v>
          </cell>
          <cell r="BM556">
            <v>269.81</v>
          </cell>
          <cell r="BN556">
            <v>277.31</v>
          </cell>
          <cell r="BO556">
            <v>284.82</v>
          </cell>
          <cell r="BP556">
            <v>292.32</v>
          </cell>
          <cell r="BQ556">
            <v>299.82</v>
          </cell>
          <cell r="BR556">
            <v>307.32</v>
          </cell>
          <cell r="BS556">
            <v>314.83</v>
          </cell>
          <cell r="BT556">
            <v>322.33</v>
          </cell>
          <cell r="BU556">
            <v>329.83</v>
          </cell>
          <cell r="BV556">
            <v>337.33</v>
          </cell>
          <cell r="BW556">
            <v>344.84</v>
          </cell>
          <cell r="BX556">
            <v>352.34</v>
          </cell>
          <cell r="BY556">
            <v>359.84</v>
          </cell>
          <cell r="BZ556">
            <v>367.34</v>
          </cell>
          <cell r="CA556">
            <v>374.85</v>
          </cell>
          <cell r="CB556">
            <v>382.35</v>
          </cell>
          <cell r="CC556">
            <v>344.84</v>
          </cell>
        </row>
        <row r="557">
          <cell r="AD557">
            <v>188</v>
          </cell>
          <cell r="AE557">
            <v>150.65</v>
          </cell>
          <cell r="AF557">
            <v>156.04</v>
          </cell>
          <cell r="AG557">
            <v>161.42</v>
          </cell>
          <cell r="AH557">
            <v>166.81</v>
          </cell>
          <cell r="AI557">
            <v>172.2</v>
          </cell>
          <cell r="AJ557">
            <v>177.59</v>
          </cell>
          <cell r="AK557">
            <v>182.98</v>
          </cell>
          <cell r="AL557">
            <v>188.36</v>
          </cell>
          <cell r="AM557">
            <v>193.75</v>
          </cell>
          <cell r="AN557">
            <v>199.14</v>
          </cell>
          <cell r="AO557">
            <v>204.53</v>
          </cell>
          <cell r="AP557">
            <v>209.91</v>
          </cell>
          <cell r="AQ557">
            <v>215.3</v>
          </cell>
          <cell r="AR557">
            <v>220.69</v>
          </cell>
          <cell r="AS557">
            <v>226.08</v>
          </cell>
          <cell r="AT557">
            <v>231.46</v>
          </cell>
          <cell r="AU557">
            <v>236.85</v>
          </cell>
          <cell r="AV557">
            <v>242.24</v>
          </cell>
          <cell r="AW557">
            <v>247.63</v>
          </cell>
          <cell r="AX557">
            <v>253.01</v>
          </cell>
          <cell r="AY557">
            <v>258.4</v>
          </cell>
          <cell r="AZ557">
            <v>263.79</v>
          </cell>
          <cell r="BA557">
            <v>269.18</v>
          </cell>
          <cell r="BB557">
            <v>274.57</v>
          </cell>
          <cell r="BC557">
            <v>247.63</v>
          </cell>
          <cell r="BD557">
            <v>188</v>
          </cell>
          <cell r="BE557">
            <v>210.91</v>
          </cell>
          <cell r="BF557">
            <v>218.45</v>
          </cell>
          <cell r="BG557">
            <v>225.99</v>
          </cell>
          <cell r="BH557">
            <v>233.54</v>
          </cell>
          <cell r="BI557">
            <v>241.08</v>
          </cell>
          <cell r="BJ557">
            <v>248.62</v>
          </cell>
          <cell r="BK557">
            <v>256.17</v>
          </cell>
          <cell r="BL557">
            <v>263.71</v>
          </cell>
          <cell r="BM557">
            <v>271.25</v>
          </cell>
          <cell r="BN557">
            <v>278.79</v>
          </cell>
          <cell r="BO557">
            <v>286.34</v>
          </cell>
          <cell r="BP557">
            <v>293.88</v>
          </cell>
          <cell r="BQ557">
            <v>301.42</v>
          </cell>
          <cell r="BR557">
            <v>308.96</v>
          </cell>
          <cell r="BS557">
            <v>316.51</v>
          </cell>
          <cell r="BT557">
            <v>324.05</v>
          </cell>
          <cell r="BU557">
            <v>331.59</v>
          </cell>
          <cell r="BV557">
            <v>339.14</v>
          </cell>
          <cell r="BW557">
            <v>346.68</v>
          </cell>
          <cell r="BX557">
            <v>354.22</v>
          </cell>
          <cell r="BY557">
            <v>361.76</v>
          </cell>
          <cell r="BZ557">
            <v>369.31</v>
          </cell>
          <cell r="CA557">
            <v>376.85</v>
          </cell>
          <cell r="CB557">
            <v>384.39</v>
          </cell>
          <cell r="CC557">
            <v>346.68</v>
          </cell>
        </row>
        <row r="558">
          <cell r="AD558">
            <v>189</v>
          </cell>
          <cell r="AE558">
            <v>151.45</v>
          </cell>
          <cell r="AF558">
            <v>156.87</v>
          </cell>
          <cell r="AG558">
            <v>162.28</v>
          </cell>
          <cell r="AH558">
            <v>167.7</v>
          </cell>
          <cell r="AI558">
            <v>173.11</v>
          </cell>
          <cell r="AJ558">
            <v>178.53</v>
          </cell>
          <cell r="AK558">
            <v>183.95</v>
          </cell>
          <cell r="AL558">
            <v>189.36</v>
          </cell>
          <cell r="AM558">
            <v>194.78</v>
          </cell>
          <cell r="AN558">
            <v>200.2</v>
          </cell>
          <cell r="AO558">
            <v>205.61</v>
          </cell>
          <cell r="AP558">
            <v>211.03</v>
          </cell>
          <cell r="AQ558">
            <v>216.44</v>
          </cell>
          <cell r="AR558">
            <v>221.86</v>
          </cell>
          <cell r="AS558">
            <v>227.28</v>
          </cell>
          <cell r="AT558">
            <v>232.69</v>
          </cell>
          <cell r="AU558">
            <v>238.11</v>
          </cell>
          <cell r="AV558">
            <v>243.53</v>
          </cell>
          <cell r="AW558">
            <v>248.94</v>
          </cell>
          <cell r="AX558">
            <v>254.36</v>
          </cell>
          <cell r="AY558">
            <v>259.78</v>
          </cell>
          <cell r="AZ558">
            <v>265.19</v>
          </cell>
          <cell r="BA558">
            <v>270.61</v>
          </cell>
          <cell r="BB558">
            <v>276.02</v>
          </cell>
          <cell r="BC558">
            <v>248.94</v>
          </cell>
          <cell r="BD558">
            <v>189</v>
          </cell>
          <cell r="BE558">
            <v>212.03</v>
          </cell>
          <cell r="BF558">
            <v>219.61</v>
          </cell>
          <cell r="BG558">
            <v>227.19</v>
          </cell>
          <cell r="BH558">
            <v>234.78</v>
          </cell>
          <cell r="BI558">
            <v>242.36</v>
          </cell>
          <cell r="BJ558">
            <v>249.94</v>
          </cell>
          <cell r="BK558">
            <v>257.53</v>
          </cell>
          <cell r="BL558">
            <v>265.11</v>
          </cell>
          <cell r="BM558">
            <v>272.69</v>
          </cell>
          <cell r="BN558">
            <v>280.27</v>
          </cell>
          <cell r="BO558">
            <v>287.86</v>
          </cell>
          <cell r="BP558">
            <v>295.44</v>
          </cell>
          <cell r="BQ558">
            <v>303.02</v>
          </cell>
          <cell r="BR558">
            <v>310.61</v>
          </cell>
          <cell r="BS558">
            <v>318.19</v>
          </cell>
          <cell r="BT558">
            <v>325.77</v>
          </cell>
          <cell r="BU558">
            <v>333.35</v>
          </cell>
          <cell r="BV558">
            <v>340.94</v>
          </cell>
          <cell r="BW558">
            <v>348.52</v>
          </cell>
          <cell r="BX558">
            <v>356.1</v>
          </cell>
          <cell r="BY558">
            <v>363.69</v>
          </cell>
          <cell r="BZ558">
            <v>371.27</v>
          </cell>
          <cell r="CA558">
            <v>378.85</v>
          </cell>
          <cell r="CB558">
            <v>386.43</v>
          </cell>
          <cell r="CC558">
            <v>348.52</v>
          </cell>
        </row>
        <row r="559">
          <cell r="AD559">
            <v>190</v>
          </cell>
          <cell r="AE559">
            <v>152.25</v>
          </cell>
          <cell r="AF559">
            <v>157.69</v>
          </cell>
          <cell r="AG559">
            <v>163.14</v>
          </cell>
          <cell r="AH559">
            <v>168.58</v>
          </cell>
          <cell r="AI559">
            <v>174.03</v>
          </cell>
          <cell r="AJ559">
            <v>179.47</v>
          </cell>
          <cell r="AK559">
            <v>184.92</v>
          </cell>
          <cell r="AL559">
            <v>190.36</v>
          </cell>
          <cell r="AM559">
            <v>195.81</v>
          </cell>
          <cell r="AN559">
            <v>201.25</v>
          </cell>
          <cell r="AO559">
            <v>206.7</v>
          </cell>
          <cell r="AP559">
            <v>212.14</v>
          </cell>
          <cell r="AQ559">
            <v>217.59</v>
          </cell>
          <cell r="AR559">
            <v>223.03</v>
          </cell>
          <cell r="AS559">
            <v>228.48</v>
          </cell>
          <cell r="AT559">
            <v>233.92</v>
          </cell>
          <cell r="AU559">
            <v>239.37</v>
          </cell>
          <cell r="AV559">
            <v>244.81</v>
          </cell>
          <cell r="AW559">
            <v>250.26</v>
          </cell>
          <cell r="AX559">
            <v>255.7</v>
          </cell>
          <cell r="AY559">
            <v>261.15</v>
          </cell>
          <cell r="AZ559">
            <v>266.59</v>
          </cell>
          <cell r="BA559">
            <v>272.04</v>
          </cell>
          <cell r="BB559">
            <v>277.48</v>
          </cell>
          <cell r="BC559">
            <v>250.26</v>
          </cell>
          <cell r="BD559">
            <v>190</v>
          </cell>
          <cell r="BE559">
            <v>213.15</v>
          </cell>
          <cell r="BF559">
            <v>220.77</v>
          </cell>
          <cell r="BG559">
            <v>228.39</v>
          </cell>
          <cell r="BH559">
            <v>236.02</v>
          </cell>
          <cell r="BI559">
            <v>243.64</v>
          </cell>
          <cell r="BJ559">
            <v>251.26</v>
          </cell>
          <cell r="BK559">
            <v>258.89</v>
          </cell>
          <cell r="BL559">
            <v>266.51</v>
          </cell>
          <cell r="BM559">
            <v>274.13</v>
          </cell>
          <cell r="BN559">
            <v>281.75</v>
          </cell>
          <cell r="BO559">
            <v>289.38</v>
          </cell>
          <cell r="BP559">
            <v>297</v>
          </cell>
          <cell r="BQ559">
            <v>304.62</v>
          </cell>
          <cell r="BR559">
            <v>312.25</v>
          </cell>
          <cell r="BS559">
            <v>319.87</v>
          </cell>
          <cell r="BT559">
            <v>327.49</v>
          </cell>
          <cell r="BU559">
            <v>335.12</v>
          </cell>
          <cell r="BV559">
            <v>342.74</v>
          </cell>
          <cell r="BW559">
            <v>350.36</v>
          </cell>
          <cell r="BX559">
            <v>357.98</v>
          </cell>
          <cell r="BY559">
            <v>365.61</v>
          </cell>
          <cell r="BZ559">
            <v>373.23</v>
          </cell>
          <cell r="CA559">
            <v>380.85</v>
          </cell>
          <cell r="CB559">
            <v>388.48</v>
          </cell>
          <cell r="CC559">
            <v>350.36</v>
          </cell>
        </row>
        <row r="560">
          <cell r="AD560">
            <v>191</v>
          </cell>
          <cell r="AE560">
            <v>153.05</v>
          </cell>
          <cell r="AF560">
            <v>158.52</v>
          </cell>
          <cell r="AG560">
            <v>164</v>
          </cell>
          <cell r="AH560">
            <v>169.47</v>
          </cell>
          <cell r="AI560">
            <v>174.94</v>
          </cell>
          <cell r="AJ560">
            <v>180.42</v>
          </cell>
          <cell r="AK560">
            <v>185.89</v>
          </cell>
          <cell r="AL560">
            <v>191.36</v>
          </cell>
          <cell r="AM560">
            <v>196.84</v>
          </cell>
          <cell r="AN560">
            <v>202.31</v>
          </cell>
          <cell r="AO560">
            <v>207.78</v>
          </cell>
          <cell r="AP560">
            <v>213.26</v>
          </cell>
          <cell r="AQ560">
            <v>218.73</v>
          </cell>
          <cell r="AR560">
            <v>224.21</v>
          </cell>
          <cell r="AS560">
            <v>229.68</v>
          </cell>
          <cell r="AT560">
            <v>235.15</v>
          </cell>
          <cell r="AU560">
            <v>240.63</v>
          </cell>
          <cell r="AV560">
            <v>246.1</v>
          </cell>
          <cell r="AW560">
            <v>251.57</v>
          </cell>
          <cell r="AX560">
            <v>257.05</v>
          </cell>
          <cell r="AY560">
            <v>262.52</v>
          </cell>
          <cell r="AZ560">
            <v>267.99</v>
          </cell>
          <cell r="BA560">
            <v>273.47</v>
          </cell>
          <cell r="BB560">
            <v>278.94</v>
          </cell>
          <cell r="BC560">
            <v>251.57</v>
          </cell>
          <cell r="BD560">
            <v>191</v>
          </cell>
          <cell r="BE560">
            <v>214.27</v>
          </cell>
          <cell r="BF560">
            <v>221.93</v>
          </cell>
          <cell r="BG560">
            <v>229.59</v>
          </cell>
          <cell r="BH560">
            <v>237.26</v>
          </cell>
          <cell r="BI560">
            <v>244.92</v>
          </cell>
          <cell r="BJ560">
            <v>252.58</v>
          </cell>
          <cell r="BK560">
            <v>260.25</v>
          </cell>
          <cell r="BL560">
            <v>267.91</v>
          </cell>
          <cell r="BM560">
            <v>275.57</v>
          </cell>
          <cell r="BN560">
            <v>283.24</v>
          </cell>
          <cell r="BO560">
            <v>290.9</v>
          </cell>
          <cell r="BP560">
            <v>298.56</v>
          </cell>
          <cell r="BQ560">
            <v>306.22</v>
          </cell>
          <cell r="BR560">
            <v>313.89</v>
          </cell>
          <cell r="BS560">
            <v>321.55</v>
          </cell>
          <cell r="BT560">
            <v>329.21</v>
          </cell>
          <cell r="BU560">
            <v>336.88</v>
          </cell>
          <cell r="BV560">
            <v>344.54</v>
          </cell>
          <cell r="BW560">
            <v>352.2</v>
          </cell>
          <cell r="BX560">
            <v>359.87</v>
          </cell>
          <cell r="BY560">
            <v>367.53</v>
          </cell>
          <cell r="BZ560">
            <v>375.19</v>
          </cell>
          <cell r="CA560">
            <v>382.85</v>
          </cell>
          <cell r="CB560">
            <v>390.52</v>
          </cell>
          <cell r="CC560">
            <v>352.2</v>
          </cell>
        </row>
        <row r="561">
          <cell r="AD561">
            <v>192</v>
          </cell>
          <cell r="AE561">
            <v>153.85</v>
          </cell>
          <cell r="AF561">
            <v>159.35</v>
          </cell>
          <cell r="AG561">
            <v>164.85</v>
          </cell>
          <cell r="AH561">
            <v>170.35</v>
          </cell>
          <cell r="AI561">
            <v>175.86</v>
          </cell>
          <cell r="AJ561">
            <v>171.36</v>
          </cell>
          <cell r="AK561">
            <v>186.86</v>
          </cell>
          <cell r="AL561">
            <v>192.36</v>
          </cell>
          <cell r="AM561">
            <v>197.87</v>
          </cell>
          <cell r="AN561">
            <v>203.37</v>
          </cell>
          <cell r="AO561">
            <v>208.87</v>
          </cell>
          <cell r="AP561">
            <v>214.37</v>
          </cell>
          <cell r="AQ561">
            <v>219.88</v>
          </cell>
          <cell r="AR561">
            <v>225.38</v>
          </cell>
          <cell r="AS561">
            <v>230.88</v>
          </cell>
          <cell r="AT561">
            <v>236.38</v>
          </cell>
          <cell r="AU561">
            <v>241.88</v>
          </cell>
          <cell r="AV561">
            <v>247.39</v>
          </cell>
          <cell r="AW561">
            <v>252.89</v>
          </cell>
          <cell r="AX561">
            <v>258.39</v>
          </cell>
          <cell r="AY561">
            <v>263.89</v>
          </cell>
          <cell r="AZ561">
            <v>269.4</v>
          </cell>
          <cell r="BA561">
            <v>274.9</v>
          </cell>
          <cell r="BB561">
            <v>280.4</v>
          </cell>
          <cell r="BC561">
            <v>252.89</v>
          </cell>
          <cell r="BD561">
            <v>192</v>
          </cell>
          <cell r="BE561">
            <v>215.39</v>
          </cell>
          <cell r="BF561">
            <v>223.09</v>
          </cell>
          <cell r="BG561">
            <v>230.79</v>
          </cell>
          <cell r="BH561">
            <v>238.5</v>
          </cell>
          <cell r="BI561">
            <v>246.2</v>
          </cell>
          <cell r="BJ561">
            <v>253.9</v>
          </cell>
          <cell r="BK561">
            <v>261.61</v>
          </cell>
          <cell r="BL561">
            <v>269.31</v>
          </cell>
          <cell r="BM561">
            <v>277.01</v>
          </cell>
          <cell r="BN561">
            <v>284.72</v>
          </cell>
          <cell r="BO561">
            <v>292.42</v>
          </cell>
          <cell r="BP561">
            <v>300.12</v>
          </cell>
          <cell r="BQ561">
            <v>307.83</v>
          </cell>
          <cell r="BR561">
            <v>315.53</v>
          </cell>
          <cell r="BS561">
            <v>323.23</v>
          </cell>
          <cell r="BT561">
            <v>330.93</v>
          </cell>
          <cell r="BU561">
            <v>338.64</v>
          </cell>
          <cell r="BV561">
            <v>346.34</v>
          </cell>
          <cell r="BW561">
            <v>354.04</v>
          </cell>
          <cell r="BX561">
            <v>361.75</v>
          </cell>
          <cell r="BY561">
            <v>369.45</v>
          </cell>
          <cell r="BZ561">
            <v>377.15</v>
          </cell>
          <cell r="CA561">
            <v>384.86</v>
          </cell>
          <cell r="CB561">
            <v>392.56</v>
          </cell>
          <cell r="CC561">
            <v>354.04</v>
          </cell>
        </row>
        <row r="562">
          <cell r="AD562">
            <v>193</v>
          </cell>
          <cell r="AE562">
            <v>154.65</v>
          </cell>
          <cell r="AF562">
            <v>160.18</v>
          </cell>
          <cell r="AG562">
            <v>165.71</v>
          </cell>
          <cell r="AH562">
            <v>171.24</v>
          </cell>
          <cell r="AI562">
            <v>176.77</v>
          </cell>
          <cell r="AJ562">
            <v>182.3</v>
          </cell>
          <cell r="AK562">
            <v>187.83</v>
          </cell>
          <cell r="AL562">
            <v>193.36</v>
          </cell>
          <cell r="AM562">
            <v>198.9</v>
          </cell>
          <cell r="AN562">
            <v>204.43</v>
          </cell>
          <cell r="AO562">
            <v>209.96</v>
          </cell>
          <cell r="AP562">
            <v>215.49</v>
          </cell>
          <cell r="AQ562">
            <v>221.02</v>
          </cell>
          <cell r="AR562">
            <v>226.55</v>
          </cell>
          <cell r="AS562">
            <v>232.08</v>
          </cell>
          <cell r="AT562">
            <v>237.61</v>
          </cell>
          <cell r="AU562">
            <v>243.14</v>
          </cell>
          <cell r="AV562">
            <v>248.67</v>
          </cell>
          <cell r="AW562">
            <v>254.2</v>
          </cell>
          <cell r="AX562">
            <v>259.74</v>
          </cell>
          <cell r="AY562">
            <v>265.27</v>
          </cell>
          <cell r="AZ562">
            <v>270.8</v>
          </cell>
          <cell r="BA562">
            <v>276.33</v>
          </cell>
          <cell r="BB562">
            <v>281.86</v>
          </cell>
          <cell r="BC562">
            <v>254.2</v>
          </cell>
          <cell r="BD562">
            <v>193</v>
          </cell>
          <cell r="BE562">
            <v>216.51</v>
          </cell>
          <cell r="BF562">
            <v>224.25</v>
          </cell>
          <cell r="BG562">
            <v>231.99</v>
          </cell>
          <cell r="BH562">
            <v>239.74</v>
          </cell>
          <cell r="BI562">
            <v>247.48</v>
          </cell>
          <cell r="BJ562">
            <v>255.22</v>
          </cell>
          <cell r="BK562">
            <v>262.97</v>
          </cell>
          <cell r="BL562">
            <v>270.71</v>
          </cell>
          <cell r="BM562">
            <v>278.45</v>
          </cell>
          <cell r="BN562">
            <v>286.2</v>
          </cell>
          <cell r="BO562">
            <v>293.94</v>
          </cell>
          <cell r="BP562">
            <v>301.68</v>
          </cell>
          <cell r="BQ562">
            <v>309.43</v>
          </cell>
          <cell r="BR562">
            <v>317.17</v>
          </cell>
          <cell r="BS562">
            <v>324.91</v>
          </cell>
          <cell r="BT562">
            <v>332.66</v>
          </cell>
          <cell r="BU562">
            <v>340.4</v>
          </cell>
          <cell r="BV562">
            <v>348.14</v>
          </cell>
          <cell r="BW562">
            <v>355.89</v>
          </cell>
          <cell r="BX562">
            <v>363.63</v>
          </cell>
          <cell r="BY562">
            <v>371.37</v>
          </cell>
          <cell r="BZ562">
            <v>379.12</v>
          </cell>
          <cell r="CA562">
            <v>386.86</v>
          </cell>
          <cell r="CB562">
            <v>394.6</v>
          </cell>
          <cell r="CC562">
            <v>355.89</v>
          </cell>
        </row>
        <row r="563">
          <cell r="AD563">
            <v>194</v>
          </cell>
          <cell r="AE563">
            <v>155.45</v>
          </cell>
          <cell r="AF563">
            <v>161.01</v>
          </cell>
          <cell r="AG563">
            <v>166.57</v>
          </cell>
          <cell r="AH563">
            <v>172.13</v>
          </cell>
          <cell r="AI563">
            <v>177.69</v>
          </cell>
          <cell r="AJ563">
            <v>183.24</v>
          </cell>
          <cell r="AK563">
            <v>188.8</v>
          </cell>
          <cell r="AL563">
            <v>194.36</v>
          </cell>
          <cell r="AM563">
            <v>199.92</v>
          </cell>
          <cell r="AN563">
            <v>205.48</v>
          </cell>
          <cell r="AO563">
            <v>211.04</v>
          </cell>
          <cell r="AP563">
            <v>216.6</v>
          </cell>
          <cell r="AQ563">
            <v>222.16</v>
          </cell>
          <cell r="AR563">
            <v>227.72</v>
          </cell>
          <cell r="AS563">
            <v>233.28</v>
          </cell>
          <cell r="AT563">
            <v>238.84</v>
          </cell>
          <cell r="AU563">
            <v>244.4</v>
          </cell>
          <cell r="AV563">
            <v>249.96</v>
          </cell>
          <cell r="AW563">
            <v>255.52</v>
          </cell>
          <cell r="AX563">
            <v>261.08</v>
          </cell>
          <cell r="AY563">
            <v>266.64</v>
          </cell>
          <cell r="AZ563">
            <v>272.2</v>
          </cell>
          <cell r="BA563">
            <v>277.76</v>
          </cell>
          <cell r="BB563">
            <v>283.32</v>
          </cell>
          <cell r="BC563">
            <v>255.52</v>
          </cell>
          <cell r="BD563">
            <v>194</v>
          </cell>
          <cell r="BE563">
            <v>217.63</v>
          </cell>
          <cell r="BF563">
            <v>225.41</v>
          </cell>
          <cell r="BG563">
            <v>233.19</v>
          </cell>
          <cell r="BH563">
            <v>240.98</v>
          </cell>
          <cell r="BI563">
            <v>248.76</v>
          </cell>
          <cell r="BJ563">
            <v>256.54</v>
          </cell>
          <cell r="BK563">
            <v>264.33</v>
          </cell>
          <cell r="BL563">
            <v>272.11</v>
          </cell>
          <cell r="BM563">
            <v>279.89</v>
          </cell>
          <cell r="BN563">
            <v>287.68</v>
          </cell>
          <cell r="BO563">
            <v>295.46</v>
          </cell>
          <cell r="BP563">
            <v>303.24</v>
          </cell>
          <cell r="BQ563">
            <v>311.03</v>
          </cell>
          <cell r="BR563">
            <v>318.81</v>
          </cell>
          <cell r="BS563">
            <v>326.59</v>
          </cell>
          <cell r="BT563">
            <v>334.38</v>
          </cell>
          <cell r="BU563">
            <v>342.16</v>
          </cell>
          <cell r="BV563">
            <v>349.94</v>
          </cell>
          <cell r="BW563">
            <v>357.73</v>
          </cell>
          <cell r="BX563">
            <v>365.51</v>
          </cell>
          <cell r="BY563">
            <v>373.29</v>
          </cell>
          <cell r="BZ563">
            <v>381.08</v>
          </cell>
          <cell r="CA563">
            <v>388.86</v>
          </cell>
          <cell r="CB563">
            <v>396.64</v>
          </cell>
          <cell r="CC563">
            <v>357.73</v>
          </cell>
        </row>
        <row r="564">
          <cell r="AD564">
            <v>195</v>
          </cell>
          <cell r="AE564">
            <v>156.25</v>
          </cell>
          <cell r="AF564">
            <v>161.83</v>
          </cell>
          <cell r="AG564">
            <v>167.42</v>
          </cell>
          <cell r="AH564">
            <v>173.01</v>
          </cell>
          <cell r="AI564">
            <v>178.6</v>
          </cell>
          <cell r="AJ564">
            <v>184.19</v>
          </cell>
          <cell r="AK564">
            <v>189.78</v>
          </cell>
          <cell r="AL564">
            <v>195.36</v>
          </cell>
          <cell r="AM564">
            <v>200.95</v>
          </cell>
          <cell r="AN564">
            <v>206.54</v>
          </cell>
          <cell r="AO564">
            <v>212.13</v>
          </cell>
          <cell r="AP564">
            <v>217.72</v>
          </cell>
          <cell r="AQ564">
            <v>223.31</v>
          </cell>
          <cell r="AR564">
            <v>228.89</v>
          </cell>
          <cell r="AS564">
            <v>234.48</v>
          </cell>
          <cell r="AT564">
            <v>240.07</v>
          </cell>
          <cell r="AU564">
            <v>245.66</v>
          </cell>
          <cell r="AV564">
            <v>251.25</v>
          </cell>
          <cell r="AW564">
            <v>256.84</v>
          </cell>
          <cell r="AX564">
            <v>262.42</v>
          </cell>
          <cell r="AY564">
            <v>268.01</v>
          </cell>
          <cell r="AZ564">
            <v>273.6</v>
          </cell>
          <cell r="BA564">
            <v>279.19</v>
          </cell>
          <cell r="BB564">
            <v>284.78</v>
          </cell>
          <cell r="BC564">
            <v>256.83</v>
          </cell>
          <cell r="BD564">
            <v>195</v>
          </cell>
          <cell r="BE564">
            <v>218.75</v>
          </cell>
          <cell r="BF564">
            <v>226.57</v>
          </cell>
          <cell r="BG564">
            <v>234.39</v>
          </cell>
          <cell r="BH564">
            <v>242.22</v>
          </cell>
          <cell r="BI564">
            <v>250.04</v>
          </cell>
          <cell r="BJ564">
            <v>257.86</v>
          </cell>
          <cell r="BK564">
            <v>265.69</v>
          </cell>
          <cell r="BL564">
            <v>273.51</v>
          </cell>
          <cell r="BM564">
            <v>281.33</v>
          </cell>
          <cell r="BN564">
            <v>289.16</v>
          </cell>
          <cell r="BO564">
            <v>296.98</v>
          </cell>
          <cell r="BP564">
            <v>304.8</v>
          </cell>
          <cell r="BQ564">
            <v>312.63</v>
          </cell>
          <cell r="BR564">
            <v>320.45</v>
          </cell>
          <cell r="BS564">
            <v>328.28</v>
          </cell>
          <cell r="BT564">
            <v>336.1</v>
          </cell>
          <cell r="BU564">
            <v>343.92</v>
          </cell>
          <cell r="BV564">
            <v>351.75</v>
          </cell>
          <cell r="BW564">
            <v>359.57</v>
          </cell>
          <cell r="BX564">
            <v>367.39</v>
          </cell>
          <cell r="BY564">
            <v>375.22</v>
          </cell>
          <cell r="BZ564">
            <v>383.04</v>
          </cell>
          <cell r="CA564">
            <v>390.86</v>
          </cell>
          <cell r="CB564">
            <v>398.69</v>
          </cell>
          <cell r="CC564">
            <v>359.57</v>
          </cell>
        </row>
        <row r="565">
          <cell r="AD565">
            <v>196</v>
          </cell>
          <cell r="AE565">
            <v>157.05</v>
          </cell>
          <cell r="AF565">
            <v>162.66</v>
          </cell>
          <cell r="AG565">
            <v>168.28</v>
          </cell>
          <cell r="AH565">
            <v>173.9</v>
          </cell>
          <cell r="AI565">
            <v>179.51</v>
          </cell>
          <cell r="AJ565">
            <v>185.13</v>
          </cell>
          <cell r="AK565">
            <v>190.75</v>
          </cell>
          <cell r="AL565">
            <v>196.36</v>
          </cell>
          <cell r="AM565">
            <v>201.98</v>
          </cell>
          <cell r="AN565">
            <v>207.6</v>
          </cell>
          <cell r="AO565">
            <v>213.22</v>
          </cell>
          <cell r="AP565">
            <v>218.83</v>
          </cell>
          <cell r="AQ565">
            <v>224.45</v>
          </cell>
          <cell r="AR565">
            <v>230.07</v>
          </cell>
          <cell r="AS565">
            <v>235.68</v>
          </cell>
          <cell r="AT565">
            <v>241.3</v>
          </cell>
          <cell r="AU565">
            <v>246.92</v>
          </cell>
          <cell r="AV565">
            <v>252.53</v>
          </cell>
          <cell r="AW565">
            <v>258.15</v>
          </cell>
          <cell r="AX565">
            <v>263.77</v>
          </cell>
          <cell r="AY565">
            <v>269.38</v>
          </cell>
          <cell r="AZ565">
            <v>275</v>
          </cell>
          <cell r="BA565">
            <v>280.62</v>
          </cell>
          <cell r="BB565">
            <v>286.24</v>
          </cell>
          <cell r="BC565">
            <v>258.15</v>
          </cell>
          <cell r="BD565">
            <v>196</v>
          </cell>
          <cell r="BE565">
            <v>219.86</v>
          </cell>
          <cell r="BF565">
            <v>227.73</v>
          </cell>
          <cell r="BG565">
            <v>235.59</v>
          </cell>
          <cell r="BH565">
            <v>243.46</v>
          </cell>
          <cell r="BI565">
            <v>251.32</v>
          </cell>
          <cell r="BJ565">
            <v>259.18</v>
          </cell>
          <cell r="BK565">
            <v>267.05</v>
          </cell>
          <cell r="BL565">
            <v>274.91</v>
          </cell>
          <cell r="BM565">
            <v>282.77</v>
          </cell>
          <cell r="BN565">
            <v>290.64</v>
          </cell>
          <cell r="BO565">
            <v>298.5</v>
          </cell>
          <cell r="BP565">
            <v>306.37</v>
          </cell>
          <cell r="BQ565">
            <v>314.23</v>
          </cell>
          <cell r="BR565">
            <v>322.09</v>
          </cell>
          <cell r="BS565">
            <v>329.96</v>
          </cell>
          <cell r="BT565">
            <v>337.82</v>
          </cell>
          <cell r="BU565">
            <v>345.68</v>
          </cell>
          <cell r="BV565">
            <v>353.55</v>
          </cell>
          <cell r="BW565">
            <v>361.41</v>
          </cell>
          <cell r="BX565">
            <v>369.27</v>
          </cell>
          <cell r="BY565">
            <v>377.14</v>
          </cell>
          <cell r="BZ565">
            <v>385</v>
          </cell>
          <cell r="CA565">
            <v>392.87</v>
          </cell>
          <cell r="CB565">
            <v>400.73</v>
          </cell>
          <cell r="CC565">
            <v>361.41</v>
          </cell>
        </row>
        <row r="566">
          <cell r="AD566">
            <v>197</v>
          </cell>
          <cell r="AE566">
            <v>157.85</v>
          </cell>
          <cell r="AF566">
            <v>163.49</v>
          </cell>
          <cell r="AG566">
            <v>169.14</v>
          </cell>
          <cell r="AH566">
            <v>174.78</v>
          </cell>
          <cell r="AI566">
            <v>180.43</v>
          </cell>
          <cell r="AJ566">
            <v>186.07</v>
          </cell>
          <cell r="AK566">
            <v>191.72</v>
          </cell>
          <cell r="AL566">
            <v>197.36</v>
          </cell>
          <cell r="AM566">
            <v>203.01</v>
          </cell>
          <cell r="AN566">
            <v>208.66</v>
          </cell>
          <cell r="AO566">
            <v>214.3</v>
          </cell>
          <cell r="AP566">
            <v>219.95</v>
          </cell>
          <cell r="AQ566">
            <v>225.59</v>
          </cell>
          <cell r="AR566">
            <v>231.24</v>
          </cell>
          <cell r="AS566">
            <v>236.88</v>
          </cell>
          <cell r="AT566">
            <v>242.53</v>
          </cell>
          <cell r="AU566">
            <v>248.18</v>
          </cell>
          <cell r="AV566">
            <v>253.82</v>
          </cell>
          <cell r="AW566">
            <v>259.47</v>
          </cell>
          <cell r="AX566">
            <v>265.11</v>
          </cell>
          <cell r="AY566">
            <v>270.76</v>
          </cell>
          <cell r="AZ566">
            <v>276.4</v>
          </cell>
          <cell r="BA566">
            <v>282.05</v>
          </cell>
          <cell r="BB566">
            <v>287.69</v>
          </cell>
          <cell r="BC566">
            <v>259.47</v>
          </cell>
          <cell r="BD566">
            <v>197</v>
          </cell>
          <cell r="BE566">
            <v>220.98</v>
          </cell>
          <cell r="BF566">
            <v>228.89</v>
          </cell>
          <cell r="BG566">
            <v>236.79</v>
          </cell>
          <cell r="BH566">
            <v>244.7</v>
          </cell>
          <cell r="BI566">
            <v>252.6</v>
          </cell>
          <cell r="BJ566">
            <v>260.5</v>
          </cell>
          <cell r="BK566">
            <v>268.41</v>
          </cell>
          <cell r="BL566">
            <v>276.31</v>
          </cell>
          <cell r="BM566">
            <v>284.22</v>
          </cell>
          <cell r="BN566">
            <v>292.12</v>
          </cell>
          <cell r="BO566">
            <v>300.02</v>
          </cell>
          <cell r="BP566">
            <v>307.93</v>
          </cell>
          <cell r="BQ566">
            <v>315.83</v>
          </cell>
          <cell r="BR566">
            <v>323.73</v>
          </cell>
          <cell r="BS566">
            <v>331.64</v>
          </cell>
          <cell r="BT566">
            <v>339.54</v>
          </cell>
          <cell r="BU566">
            <v>347.45</v>
          </cell>
          <cell r="BV566">
            <v>355.35</v>
          </cell>
          <cell r="BW566">
            <v>363.25</v>
          </cell>
          <cell r="BX566">
            <v>371.16</v>
          </cell>
          <cell r="BY566">
            <v>379.06</v>
          </cell>
          <cell r="BZ566">
            <v>386.96</v>
          </cell>
          <cell r="CA566">
            <v>394.87</v>
          </cell>
          <cell r="CB566">
            <v>402.77</v>
          </cell>
          <cell r="CC566">
            <v>363.25</v>
          </cell>
        </row>
        <row r="567">
          <cell r="AD567">
            <v>198</v>
          </cell>
          <cell r="AE567">
            <v>158.65</v>
          </cell>
          <cell r="AF567">
            <v>164.32</v>
          </cell>
          <cell r="AG567">
            <v>169.99</v>
          </cell>
          <cell r="AH567">
            <v>175.67</v>
          </cell>
          <cell r="AI567">
            <v>181.34</v>
          </cell>
          <cell r="AJ567">
            <v>187.02</v>
          </cell>
          <cell r="AK567">
            <v>192.69</v>
          </cell>
          <cell r="AL567">
            <v>198.37</v>
          </cell>
          <cell r="AM567">
            <v>204.04</v>
          </cell>
          <cell r="AN567">
            <v>209.71</v>
          </cell>
          <cell r="AO567">
            <v>215.39</v>
          </cell>
          <cell r="AP567">
            <v>221.06</v>
          </cell>
          <cell r="AQ567">
            <v>226.74</v>
          </cell>
          <cell r="AR567">
            <v>232.41</v>
          </cell>
          <cell r="AS567">
            <v>238.09</v>
          </cell>
          <cell r="AT567">
            <v>243.76</v>
          </cell>
          <cell r="AU567">
            <v>249.43</v>
          </cell>
          <cell r="AV567">
            <v>255.11</v>
          </cell>
          <cell r="AW567">
            <v>260.78</v>
          </cell>
          <cell r="AX567">
            <v>266.46</v>
          </cell>
          <cell r="AY567">
            <v>272.13</v>
          </cell>
          <cell r="AZ567">
            <v>277.8</v>
          </cell>
          <cell r="BA567">
            <v>283.48</v>
          </cell>
          <cell r="BB567">
            <v>289.15</v>
          </cell>
          <cell r="BC567">
            <v>260.78</v>
          </cell>
          <cell r="BD567">
            <v>198</v>
          </cell>
          <cell r="BE567">
            <v>222.1</v>
          </cell>
          <cell r="BF567">
            <v>230.05</v>
          </cell>
          <cell r="BG567">
            <v>237.99</v>
          </cell>
          <cell r="BH567">
            <v>245.94</v>
          </cell>
          <cell r="BI567">
            <v>253.88</v>
          </cell>
          <cell r="BJ567">
            <v>261.82</v>
          </cell>
          <cell r="BK567">
            <v>269.77</v>
          </cell>
          <cell r="BL567">
            <v>277.71</v>
          </cell>
          <cell r="BM567">
            <v>285.66</v>
          </cell>
          <cell r="BN567">
            <v>293.6</v>
          </cell>
          <cell r="BO567">
            <v>301.54</v>
          </cell>
          <cell r="BP567">
            <v>309.49</v>
          </cell>
          <cell r="BQ567">
            <v>317.43</v>
          </cell>
          <cell r="BR567">
            <v>325.37</v>
          </cell>
          <cell r="BS567">
            <v>333.32</v>
          </cell>
          <cell r="BT567">
            <v>341.26</v>
          </cell>
          <cell r="BU567">
            <v>349.21</v>
          </cell>
          <cell r="BV567">
            <v>357.15</v>
          </cell>
          <cell r="BW567">
            <v>365.09</v>
          </cell>
          <cell r="BX567">
            <v>373.04</v>
          </cell>
          <cell r="BY567">
            <v>380.98</v>
          </cell>
          <cell r="BZ567">
            <v>388.93</v>
          </cell>
          <cell r="CA567">
            <v>396.87</v>
          </cell>
          <cell r="CB567">
            <v>404.81</v>
          </cell>
          <cell r="CC567">
            <v>365.09</v>
          </cell>
        </row>
        <row r="568">
          <cell r="AD568">
            <v>199</v>
          </cell>
          <cell r="AE568">
            <v>159.45</v>
          </cell>
          <cell r="AF568">
            <v>165.15</v>
          </cell>
          <cell r="AG568">
            <v>170.85</v>
          </cell>
          <cell r="AH568">
            <v>176.55</v>
          </cell>
          <cell r="AI568">
            <v>182.26</v>
          </cell>
          <cell r="AJ568">
            <v>187.96</v>
          </cell>
          <cell r="AK568">
            <v>193.66</v>
          </cell>
          <cell r="AL568">
            <v>199.37</v>
          </cell>
          <cell r="AM568">
            <v>205.07</v>
          </cell>
          <cell r="AN568">
            <v>210.77</v>
          </cell>
          <cell r="AO568">
            <v>216.47</v>
          </cell>
          <cell r="AP568">
            <v>222.18</v>
          </cell>
          <cell r="AQ568">
            <v>227.88</v>
          </cell>
          <cell r="AR568">
            <v>233.58</v>
          </cell>
          <cell r="AS568">
            <v>239.29</v>
          </cell>
          <cell r="AT568">
            <v>244.99</v>
          </cell>
          <cell r="AU568">
            <v>250.69</v>
          </cell>
          <cell r="AV568">
            <v>256.39</v>
          </cell>
          <cell r="AW568">
            <v>262.1</v>
          </cell>
          <cell r="AX568">
            <v>267.8</v>
          </cell>
          <cell r="AY568">
            <v>273.5</v>
          </cell>
          <cell r="AZ568">
            <v>279.21</v>
          </cell>
          <cell r="BA568">
            <v>284.91</v>
          </cell>
          <cell r="BB568">
            <v>290.61</v>
          </cell>
          <cell r="BC568">
            <v>262.1</v>
          </cell>
          <cell r="BD568">
            <v>199</v>
          </cell>
          <cell r="BE568">
            <v>223.22</v>
          </cell>
          <cell r="BF568">
            <v>231.21</v>
          </cell>
          <cell r="BG568">
            <v>239.19</v>
          </cell>
          <cell r="BH568">
            <v>247.18</v>
          </cell>
          <cell r="BI568">
            <v>255.16</v>
          </cell>
          <cell r="BJ568">
            <v>263.14</v>
          </cell>
          <cell r="BK568">
            <v>271.13</v>
          </cell>
          <cell r="BL568">
            <v>279.11</v>
          </cell>
          <cell r="BM568">
            <v>287.1</v>
          </cell>
          <cell r="BN568">
            <v>295.08</v>
          </cell>
          <cell r="BO568">
            <v>303.06</v>
          </cell>
          <cell r="BP568">
            <v>311.05</v>
          </cell>
          <cell r="BQ568">
            <v>319.03</v>
          </cell>
          <cell r="BR568">
            <v>327.02</v>
          </cell>
          <cell r="BS568">
            <v>335</v>
          </cell>
          <cell r="BT568">
            <v>342.98</v>
          </cell>
          <cell r="BU568">
            <v>350.97</v>
          </cell>
          <cell r="BV568">
            <v>358.95</v>
          </cell>
          <cell r="BW568">
            <v>366.94</v>
          </cell>
          <cell r="BX568">
            <v>374.92</v>
          </cell>
          <cell r="BY568">
            <v>382.9</v>
          </cell>
          <cell r="BZ568">
            <v>390.89</v>
          </cell>
          <cell r="CA568">
            <v>398.87</v>
          </cell>
          <cell r="CB568">
            <v>406.86</v>
          </cell>
          <cell r="CC568">
            <v>366.94</v>
          </cell>
        </row>
        <row r="569">
          <cell r="AD569">
            <v>200</v>
          </cell>
          <cell r="AE569">
            <v>160.24</v>
          </cell>
          <cell r="AF569">
            <v>165.98</v>
          </cell>
          <cell r="AG569">
            <v>171.71</v>
          </cell>
          <cell r="AH569">
            <v>177.44</v>
          </cell>
          <cell r="AI569">
            <v>183.17</v>
          </cell>
          <cell r="AJ569">
            <v>188.9</v>
          </cell>
          <cell r="AK569">
            <v>194.63</v>
          </cell>
          <cell r="AL569">
            <v>200.37</v>
          </cell>
          <cell r="AM569">
            <v>206.1</v>
          </cell>
          <cell r="AN569">
            <v>211.83</v>
          </cell>
          <cell r="AO569">
            <v>217.56</v>
          </cell>
          <cell r="AP569">
            <v>223.29</v>
          </cell>
          <cell r="AQ569">
            <v>229.02</v>
          </cell>
          <cell r="AR569">
            <v>234.76</v>
          </cell>
          <cell r="AS569">
            <v>240.49</v>
          </cell>
          <cell r="AT569">
            <v>246.22</v>
          </cell>
          <cell r="AU569">
            <v>251.95</v>
          </cell>
          <cell r="AV569">
            <v>257.68</v>
          </cell>
          <cell r="AW569">
            <v>263.41</v>
          </cell>
          <cell r="AX569">
            <v>269.14</v>
          </cell>
          <cell r="AY569">
            <v>274.88</v>
          </cell>
          <cell r="AZ569">
            <v>280.61</v>
          </cell>
          <cell r="BA569">
            <v>286.34</v>
          </cell>
          <cell r="BB569">
            <v>292.07</v>
          </cell>
          <cell r="BC569">
            <v>263.41</v>
          </cell>
          <cell r="BD569">
            <v>200</v>
          </cell>
          <cell r="BE569">
            <v>224.34</v>
          </cell>
          <cell r="BF569">
            <v>232.37</v>
          </cell>
          <cell r="BG569">
            <v>240.39</v>
          </cell>
          <cell r="BH569">
            <v>248.42</v>
          </cell>
          <cell r="BI569">
            <v>256.44</v>
          </cell>
          <cell r="BJ569">
            <v>264.46</v>
          </cell>
          <cell r="BK569">
            <v>272.49</v>
          </cell>
          <cell r="BL569">
            <v>280.51</v>
          </cell>
          <cell r="BM569">
            <v>288.54</v>
          </cell>
          <cell r="BN569">
            <v>296.56</v>
          </cell>
          <cell r="BO569">
            <v>304.58</v>
          </cell>
          <cell r="BP569">
            <v>312.61</v>
          </cell>
          <cell r="BQ569">
            <v>320.63</v>
          </cell>
          <cell r="BR569">
            <v>328.66</v>
          </cell>
          <cell r="BS569">
            <v>336.68</v>
          </cell>
          <cell r="BT569">
            <v>344.71</v>
          </cell>
          <cell r="BU569">
            <v>352.73</v>
          </cell>
          <cell r="BV569">
            <v>360.75</v>
          </cell>
          <cell r="BW569">
            <v>368.78</v>
          </cell>
          <cell r="BX569">
            <v>376.8</v>
          </cell>
          <cell r="BY569">
            <v>384.83</v>
          </cell>
          <cell r="BZ569">
            <v>392.85</v>
          </cell>
          <cell r="CA569">
            <v>400.87</v>
          </cell>
          <cell r="CB569">
            <v>408.9</v>
          </cell>
          <cell r="CC569">
            <v>368.78</v>
          </cell>
        </row>
      </sheetData>
      <sheetData sheetId="2">
        <row r="14">
          <cell r="T14">
            <v>525.53</v>
          </cell>
          <cell r="V14">
            <v>530.07</v>
          </cell>
        </row>
      </sheetData>
      <sheetData sheetId="5">
        <row r="28">
          <cell r="H28">
            <v>3495</v>
          </cell>
        </row>
        <row r="34">
          <cell r="H34">
            <v>1785</v>
          </cell>
        </row>
        <row r="40">
          <cell r="H40">
            <v>687.5</v>
          </cell>
        </row>
        <row r="44">
          <cell r="H44">
            <v>3.5</v>
          </cell>
        </row>
        <row r="46">
          <cell r="H46">
            <v>700</v>
          </cell>
        </row>
        <row r="48">
          <cell r="H48">
            <v>2180</v>
          </cell>
        </row>
      </sheetData>
      <sheetData sheetId="7">
        <row r="5">
          <cell r="Y5">
            <v>1</v>
          </cell>
        </row>
        <row r="6">
          <cell r="Y6">
            <v>0.25</v>
          </cell>
        </row>
        <row r="7">
          <cell r="Y7">
            <v>0.5</v>
          </cell>
        </row>
        <row r="9">
          <cell r="B9">
            <v>0</v>
          </cell>
        </row>
        <row r="213">
          <cell r="A213" t="b">
            <v>0</v>
          </cell>
        </row>
        <row r="218"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W219">
            <v>5</v>
          </cell>
          <cell r="X219">
            <v>1.3034</v>
          </cell>
          <cell r="Y219">
            <v>5</v>
          </cell>
          <cell r="Z219">
            <v>1.2288</v>
          </cell>
        </row>
        <row r="220">
          <cell r="W220">
            <v>10</v>
          </cell>
          <cell r="X220">
            <v>1.2653</v>
          </cell>
          <cell r="Y220">
            <v>10</v>
          </cell>
          <cell r="Z220">
            <v>1.211</v>
          </cell>
        </row>
        <row r="221">
          <cell r="W221">
            <v>20</v>
          </cell>
          <cell r="X221">
            <v>1.2274</v>
          </cell>
          <cell r="Y221">
            <v>15</v>
          </cell>
          <cell r="Z221">
            <v>1.2069</v>
          </cell>
        </row>
        <row r="222">
          <cell r="W222">
            <v>30</v>
          </cell>
          <cell r="X222">
            <v>1.2017</v>
          </cell>
          <cell r="Y222">
            <v>20</v>
          </cell>
          <cell r="Z222">
            <v>1.193</v>
          </cell>
        </row>
        <row r="223">
          <cell r="W223">
            <v>40</v>
          </cell>
          <cell r="X223">
            <v>1.1939</v>
          </cell>
          <cell r="Y223">
            <v>25</v>
          </cell>
          <cell r="Z223">
            <v>1.194</v>
          </cell>
        </row>
        <row r="224">
          <cell r="W224">
            <v>50</v>
          </cell>
          <cell r="X224">
            <v>1.193</v>
          </cell>
          <cell r="Y224">
            <v>30</v>
          </cell>
          <cell r="Z224">
            <v>1.1901</v>
          </cell>
        </row>
        <row r="225">
          <cell r="W225">
            <v>60</v>
          </cell>
          <cell r="X225">
            <v>1.1928</v>
          </cell>
          <cell r="Y225">
            <v>35</v>
          </cell>
          <cell r="Z225">
            <v>1.1917</v>
          </cell>
        </row>
        <row r="226">
          <cell r="W226">
            <v>70</v>
          </cell>
          <cell r="X226">
            <v>1.1832</v>
          </cell>
          <cell r="Y226">
            <v>40</v>
          </cell>
          <cell r="Z226">
            <v>1.1865</v>
          </cell>
        </row>
        <row r="227">
          <cell r="W227">
            <v>80</v>
          </cell>
          <cell r="X227">
            <v>1.1779</v>
          </cell>
          <cell r="Y227">
            <v>45</v>
          </cell>
          <cell r="Z227">
            <v>1.177</v>
          </cell>
        </row>
        <row r="228">
          <cell r="W228">
            <v>90</v>
          </cell>
          <cell r="X228">
            <v>1.1738</v>
          </cell>
          <cell r="Y228">
            <v>50</v>
          </cell>
          <cell r="Z228">
            <v>1.1738</v>
          </cell>
        </row>
        <row r="229">
          <cell r="W229">
            <v>100</v>
          </cell>
          <cell r="X229">
            <v>1.1705</v>
          </cell>
          <cell r="Y229">
            <v>55</v>
          </cell>
          <cell r="Z229">
            <v>1.1816</v>
          </cell>
        </row>
        <row r="230">
          <cell r="W230">
            <v>110</v>
          </cell>
          <cell r="X230">
            <v>1.1625</v>
          </cell>
          <cell r="Y230">
            <v>60</v>
          </cell>
          <cell r="Z230">
            <v>1.1783</v>
          </cell>
        </row>
        <row r="231">
          <cell r="W231">
            <v>120</v>
          </cell>
          <cell r="X231">
            <v>1.1602</v>
          </cell>
          <cell r="Y231">
            <v>65</v>
          </cell>
          <cell r="Z231">
            <v>1.1702</v>
          </cell>
        </row>
        <row r="232">
          <cell r="W232">
            <v>130</v>
          </cell>
          <cell r="X232">
            <v>1.1583</v>
          </cell>
          <cell r="Y232">
            <v>70</v>
          </cell>
          <cell r="Z232">
            <v>1.1678</v>
          </cell>
        </row>
        <row r="233">
          <cell r="W233">
            <v>140</v>
          </cell>
          <cell r="X233">
            <v>1.1567</v>
          </cell>
          <cell r="Y233">
            <v>75</v>
          </cell>
          <cell r="Z233">
            <v>1.1657</v>
          </cell>
        </row>
        <row r="234">
          <cell r="W234">
            <v>150</v>
          </cell>
          <cell r="X234">
            <v>1.1553</v>
          </cell>
          <cell r="Y234">
            <v>80</v>
          </cell>
          <cell r="Z234">
            <v>1.1639</v>
          </cell>
        </row>
        <row r="235">
          <cell r="W235">
            <v>160</v>
          </cell>
          <cell r="X235">
            <v>1.1594</v>
          </cell>
          <cell r="Y235">
            <v>85</v>
          </cell>
          <cell r="Z235">
            <v>1.1623</v>
          </cell>
        </row>
        <row r="236">
          <cell r="W236">
            <v>170</v>
          </cell>
          <cell r="X236">
            <v>1.1579</v>
          </cell>
          <cell r="Y236">
            <v>90</v>
          </cell>
          <cell r="Z236">
            <v>1.1609</v>
          </cell>
        </row>
        <row r="237">
          <cell r="W237">
            <v>180</v>
          </cell>
          <cell r="X237">
            <v>1.1566</v>
          </cell>
          <cell r="Y237">
            <v>95</v>
          </cell>
          <cell r="Z237">
            <v>1.1596</v>
          </cell>
        </row>
        <row r="238">
          <cell r="W238">
            <v>190</v>
          </cell>
          <cell r="X238">
            <v>1.1501</v>
          </cell>
          <cell r="Y238">
            <v>100</v>
          </cell>
          <cell r="Z238">
            <v>1.1585</v>
          </cell>
        </row>
        <row r="239">
          <cell r="W239">
            <v>200</v>
          </cell>
          <cell r="X239">
            <v>1.1525</v>
          </cell>
          <cell r="Y239">
            <v>105</v>
          </cell>
          <cell r="Z239">
            <v>1.1521</v>
          </cell>
        </row>
        <row r="240">
          <cell r="W240">
            <v>210</v>
          </cell>
          <cell r="X240">
            <v>1.1514</v>
          </cell>
          <cell r="Y240">
            <v>110</v>
          </cell>
          <cell r="Z240">
            <v>1.1511</v>
          </cell>
        </row>
        <row r="241">
          <cell r="W241">
            <v>220</v>
          </cell>
          <cell r="X241">
            <v>1.1504</v>
          </cell>
          <cell r="Y241">
            <v>115</v>
          </cell>
          <cell r="Z241">
            <v>1.1502</v>
          </cell>
        </row>
        <row r="242">
          <cell r="W242">
            <v>230</v>
          </cell>
          <cell r="X242">
            <v>1.1495</v>
          </cell>
          <cell r="Y242">
            <v>120</v>
          </cell>
          <cell r="Z242">
            <v>1.1493</v>
          </cell>
        </row>
        <row r="243">
          <cell r="W243">
            <v>240</v>
          </cell>
          <cell r="X243">
            <v>1.1487</v>
          </cell>
          <cell r="Y243">
            <v>125</v>
          </cell>
          <cell r="Z243">
            <v>1.1485</v>
          </cell>
        </row>
        <row r="244">
          <cell r="W244">
            <v>250</v>
          </cell>
          <cell r="X244">
            <v>1.148</v>
          </cell>
          <cell r="Y244">
            <v>130</v>
          </cell>
          <cell r="Z244">
            <v>1.1478</v>
          </cell>
        </row>
        <row r="245">
          <cell r="W245">
            <v>260</v>
          </cell>
          <cell r="X245">
            <v>1.1473</v>
          </cell>
          <cell r="Y245">
            <v>135</v>
          </cell>
          <cell r="Z245">
            <v>1.1471</v>
          </cell>
        </row>
        <row r="246">
          <cell r="W246">
            <v>270</v>
          </cell>
          <cell r="X246">
            <v>1.1466</v>
          </cell>
          <cell r="Y246">
            <v>140</v>
          </cell>
          <cell r="Z246">
            <v>1.1465</v>
          </cell>
        </row>
        <row r="247">
          <cell r="W247">
            <v>280</v>
          </cell>
          <cell r="X247">
            <v>1.146</v>
          </cell>
          <cell r="Y247">
            <v>145</v>
          </cell>
          <cell r="Z247">
            <v>1.1459</v>
          </cell>
        </row>
        <row r="248">
          <cell r="W248">
            <v>290</v>
          </cell>
          <cell r="X248">
            <v>1.1455</v>
          </cell>
          <cell r="Y248">
            <v>150</v>
          </cell>
          <cell r="Z248">
            <v>1.1454</v>
          </cell>
        </row>
        <row r="249">
          <cell r="W249">
            <v>300</v>
          </cell>
          <cell r="X249">
            <v>1.145</v>
          </cell>
          <cell r="Y249">
            <v>155</v>
          </cell>
          <cell r="Z249">
            <v>1.1448</v>
          </cell>
        </row>
        <row r="250">
          <cell r="W250">
            <v>350</v>
          </cell>
          <cell r="X250">
            <v>1.1439</v>
          </cell>
          <cell r="Y250">
            <v>160</v>
          </cell>
          <cell r="Z250">
            <v>1.1444</v>
          </cell>
        </row>
        <row r="251">
          <cell r="W251">
            <v>400</v>
          </cell>
          <cell r="X251">
            <v>1.1419</v>
          </cell>
          <cell r="Y251">
            <v>165</v>
          </cell>
          <cell r="Z251">
            <v>1.1439</v>
          </cell>
        </row>
        <row r="252">
          <cell r="W252">
            <v>450</v>
          </cell>
          <cell r="X252">
            <v>1.1404</v>
          </cell>
          <cell r="Y252">
            <v>170</v>
          </cell>
          <cell r="Z252">
            <v>1.1435</v>
          </cell>
        </row>
        <row r="253">
          <cell r="W253">
            <v>500</v>
          </cell>
          <cell r="X253">
            <v>1.1392</v>
          </cell>
          <cell r="Y253">
            <v>175</v>
          </cell>
          <cell r="Z253">
            <v>1.1431</v>
          </cell>
        </row>
        <row r="254">
          <cell r="W254" t="str">
            <v>&gt; 500</v>
          </cell>
          <cell r="X254">
            <v>1.1392</v>
          </cell>
          <cell r="Y254">
            <v>180</v>
          </cell>
          <cell r="Z254">
            <v>1.1427</v>
          </cell>
        </row>
        <row r="255">
          <cell r="Y255">
            <v>185</v>
          </cell>
          <cell r="Z255">
            <v>1.1424</v>
          </cell>
        </row>
        <row r="256">
          <cell r="Y256">
            <v>190</v>
          </cell>
          <cell r="Z256">
            <v>1.142</v>
          </cell>
        </row>
        <row r="257">
          <cell r="Y257">
            <v>195</v>
          </cell>
          <cell r="Z257">
            <v>1.1417</v>
          </cell>
        </row>
        <row r="258">
          <cell r="Y258">
            <v>200</v>
          </cell>
          <cell r="Z258">
            <v>1.1414</v>
          </cell>
        </row>
        <row r="259">
          <cell r="Y259" t="str">
            <v>&gt; 200</v>
          </cell>
          <cell r="Z259">
            <v>1.1403</v>
          </cell>
        </row>
        <row r="265">
          <cell r="AB265">
            <v>1.05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ข้อมูลโครงการ"/>
      <sheetName val="ข้อมูลขนส่ง"/>
      <sheetName val="ราคาวัสดุ"/>
      <sheetName val="ค่างานต้นทุน"/>
      <sheetName val="ผิวคอนกรีต"/>
      <sheetName val="ปร.4"/>
      <sheetName val="ปร.5"/>
      <sheetName val="หักค่าขนส่ง"/>
      <sheetName val="พิมพ์เอกสาร"/>
      <sheetName val="ปร.5 ใส่ค่าเอง"/>
      <sheetName val="ใบสรุป"/>
      <sheetName val="ค่าเสื่อมราคา"/>
      <sheetName val="operate"/>
      <sheetName val="สิบล้อขนส่ง"/>
      <sheetName val="รถพ่วงขนส่ง"/>
      <sheetName val="หกล้อขนส่ง"/>
      <sheetName val="Factor_f"/>
      <sheetName val="คิดค่ากำแพงปากท่อ"/>
    </sheetNames>
    <sheetDataSet>
      <sheetData sheetId="4">
        <row r="325">
          <cell r="H325">
            <v>1190</v>
          </cell>
        </row>
      </sheetData>
      <sheetData sheetId="14">
        <row r="23">
          <cell r="AH23">
            <v>13</v>
          </cell>
        </row>
        <row r="25">
          <cell r="AH25">
            <v>10</v>
          </cell>
        </row>
        <row r="26">
          <cell r="AH26">
            <v>60</v>
          </cell>
        </row>
        <row r="28">
          <cell r="AH28">
            <v>55</v>
          </cell>
        </row>
        <row r="29">
          <cell r="AH29">
            <v>6</v>
          </cell>
        </row>
        <row r="70">
          <cell r="AH70">
            <v>847.2345250722598</v>
          </cell>
        </row>
        <row r="84">
          <cell r="AH84">
            <v>8.862110609590253</v>
          </cell>
        </row>
      </sheetData>
      <sheetData sheetId="15">
        <row r="27">
          <cell r="AA27">
            <v>25.7</v>
          </cell>
        </row>
        <row r="30">
          <cell r="AA30">
            <v>10</v>
          </cell>
        </row>
        <row r="31">
          <cell r="AA31">
            <v>60</v>
          </cell>
        </row>
        <row r="33">
          <cell r="AA33">
            <v>55</v>
          </cell>
        </row>
        <row r="34">
          <cell r="AA34">
            <v>11</v>
          </cell>
        </row>
        <row r="78">
          <cell r="AA78">
            <v>448.32642787499987</v>
          </cell>
        </row>
        <row r="92">
          <cell r="AA92">
            <v>12.03779521162491</v>
          </cell>
        </row>
      </sheetData>
      <sheetData sheetId="16">
        <row r="22">
          <cell r="BS22">
            <v>1.4</v>
          </cell>
        </row>
        <row r="23">
          <cell r="BS23">
            <v>7</v>
          </cell>
        </row>
        <row r="24">
          <cell r="BS24">
            <v>10</v>
          </cell>
        </row>
        <row r="25">
          <cell r="BS25">
            <v>60</v>
          </cell>
        </row>
        <row r="27">
          <cell r="BS27">
            <v>55</v>
          </cell>
        </row>
        <row r="28">
          <cell r="BS28">
            <v>5</v>
          </cell>
        </row>
        <row r="69">
          <cell r="BS69">
            <v>1142.0874062499997</v>
          </cell>
        </row>
        <row r="83">
          <cell r="BS83">
            <v>5.790595429292929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2">
        <row r="15">
          <cell r="X15">
            <v>23831.83</v>
          </cell>
        </row>
        <row r="19">
          <cell r="X19">
            <v>28.75</v>
          </cell>
        </row>
      </sheetData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4">
        <row r="29">
          <cell r="W29">
            <v>112.29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ข้อมูล_Box"/>
      <sheetName val="Multi_Box"/>
      <sheetName val="SingleBox"/>
      <sheetName val="ปร5ม.11"/>
      <sheetName val="ปร4ม.11(3x1.8)"/>
      <sheetName val="คิดค่าขนส่ง"/>
      <sheetName val="ต้นทุน"/>
      <sheetName val="ปร4ม.3 3x3x6ม"/>
      <sheetName val="ปร5ม.3"/>
      <sheetName val="ปร4ม.32.7x6ม (2)"/>
      <sheetName val="ปร5ม.3 (2)"/>
      <sheetName val="ปร4ม.32.1x2.1"/>
      <sheetName val="ปร5ม.32.1x2.1"/>
      <sheetName val="ปร4ม.14 1.8x1.8"/>
      <sheetName val="ปร5ม.14"/>
      <sheetName val="ปร4หมู่1(1x1.8x5)ใกล้เคียง"/>
      <sheetName val="ปร5ม.1(1x1.8x5)ใกล้เคียง"/>
      <sheetName val="หมู่8(2ช่อง)"/>
      <sheetName val="ปร.4หมู่8(2x2.4x6)"/>
      <sheetName val="ปร5ม.8(2ช่องx2.4x6)"/>
      <sheetName val="ปร.4หมู่8(1ช่อง)"/>
      <sheetName val="ปร5ม.8(1ช่อง)"/>
      <sheetName val="ปร4หมู่8(1ช่องx1.8x6)"/>
      <sheetName val="ปร5ม.8(1ช่องx1.8x6)"/>
      <sheetName val="ปร.4หมู่7(2ช่องx2.1x8)"/>
      <sheetName val="ปร5ม.7(2ช่องx2.1x8)"/>
      <sheetName val="ปร.4หมู่7(2x2.4)"/>
      <sheetName val="ปร5ม.7(2x2.4)"/>
      <sheetName val="ปร4หมู่5(1ช่อง)"/>
      <sheetName val="ปร5ม.5(1ช่อง)"/>
      <sheetName val="ปร.4หมู่5(2ช่องx1.8x6)"/>
      <sheetName val="ปร5ม.5(2ช่องx1.8x6) "/>
      <sheetName val="ปร4หมู่7(1ช่อง)"/>
      <sheetName val="ปร5ม.7(1ช่อง)"/>
      <sheetName val="ปร.4หมู่3(2x2.4x6) "/>
      <sheetName val="ปร5ม.3(2x2.4x6)"/>
      <sheetName val="ปร4หมู่3(1ช่องx1.8x6)"/>
      <sheetName val="ปร5ม.3(1ช่องx1.8x6)"/>
      <sheetName val="ปร.4หมู่3จำตาเหิน(2ช่อง)"/>
      <sheetName val="ปร5ม.3จำตาเหิน(2ช่อง)"/>
      <sheetName val="ปร4หมู่3(1ช่องx1.8x6)ใกล้เคียง"/>
      <sheetName val="ปร5ม.3(1ช่องx1.8x6)ใกล้เคียง"/>
      <sheetName val="ปร.4หมู่12(1)บริษัท"/>
      <sheetName val="ปร5ม.12(1)บริษัท"/>
      <sheetName val="ปร4หมู่9(1ช่องx1.8x6)"/>
      <sheetName val="ปร5ม.9(1ช่องx1.8x6)"/>
      <sheetName val="ปร.4หมู่12(2x2.4x8)"/>
      <sheetName val="ปร5ม.12(2x2.4x8)"/>
      <sheetName val="ปร4หมู่13(1ช่อง)"/>
      <sheetName val="ปร5ม.13(1ช่อง)"/>
      <sheetName val="ปร.4หมู่13(2ช่องx1.8x6)"/>
      <sheetName val="ปร5ม.13(2ช่องx1.8x6)"/>
      <sheetName val="ปร.4หมู่9(2ช่องx1.8x6)"/>
      <sheetName val="ปร5ม.9(2ช่องx1.8x6)"/>
      <sheetName val="ปร.4หมู่9(2ช่องx1.8x6)ใกล้เคียง"/>
      <sheetName val="ปร5ม.9(2x1.8x6)ใกล้เคียง "/>
      <sheetName val="ปร.4หมู่11(2x1.8x6)ใกล้เคียง"/>
      <sheetName val="ปร5ม.11(2x1.8x6)ใกล้เคียง"/>
      <sheetName val="ปร4หมู่11(1ช่อง)ส.ค51"/>
      <sheetName val="ปร5ม.11(1ช่อง)ภัยส.ค.51"/>
      <sheetName val="ปร4หมู่8(1ช่อง)ส.ค51 (2)"/>
      <sheetName val="ปร5ม.8(1ช่อง)ภัยส.ค.51 (2)"/>
      <sheetName val="ปร4หมู่3(1ช่อง)ส.ค51"/>
      <sheetName val="ปร5ม.3(1ช่อง)ภัยส.ค.51"/>
      <sheetName val="ปร4หมู่11(1ช่อง) (2)"/>
      <sheetName val="ปร5ม.11(1ช่อง)"/>
      <sheetName val="ปร.4หมู่11(2x1.8x6)13ส.ค.51"/>
      <sheetName val="ปร5ม.11(2x1.8x6)13ส.ค.51"/>
      <sheetName val="ปร4หมู่7(1ช่อง)ส.ค51"/>
      <sheetName val="ปร5ม.7(1ช่อง)ภัยส.ค.51"/>
      <sheetName val="แบบ ภ.ช.1(30เม.ย.51)"/>
      <sheetName val="แบบ ภ.ช.1"/>
      <sheetName val="แบบ ภ.ช.1ใกล้เคียง"/>
      <sheetName val="สัตยบัณฑ์"/>
    </sheetNames>
    <sheetDataSet>
      <sheetData sheetId="2">
        <row r="54">
          <cell r="E5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เมนู"/>
      <sheetName val="ข้อมูลโครงการ"/>
      <sheetName val="ปริมาณงาน"/>
      <sheetName val="ราคาวัสดุ-ค่าแรง"/>
      <sheetName val="ข้อมูลขนส่ง"/>
      <sheetName val="ปร.4"/>
      <sheetName val="ปร.5"/>
      <sheetName val="ค่างานต้นทุน"/>
      <sheetName val="ดินตัด-ถม"/>
      <sheetName val="ท่อกลม"/>
      <sheetName val="HW&amp;EW"/>
      <sheetName val="รางระบาย"/>
      <sheetName val="ป้ายจราจร"/>
      <sheetName val="ทางเชื่อม"/>
      <sheetName val="widening"/>
      <sheetName val="ราคาราง"/>
      <sheetName val="SingleBox 1"/>
      <sheetName val="SingleBox 2"/>
      <sheetName val="SingleBox 3"/>
      <sheetName val="SingleBox 4"/>
      <sheetName val="Multi_Box 1"/>
      <sheetName val="Multi_Box 2"/>
      <sheetName val="Multi_Box 3"/>
      <sheetName val="Multi_Box 4"/>
      <sheetName val="ข้อมูล_Box"/>
      <sheetName val="ข้อมูลสะพาน1"/>
      <sheetName val="ข้อมูลคำนวณ1"/>
      <sheetName val="ค่างานต้นทุนสะพาน1"/>
      <sheetName val="ปร.4สะพาน1"/>
      <sheetName val="หักค่าขนส่ง"/>
      <sheetName val="approach"/>
      <sheetName val="ถนน คสล."/>
      <sheetName val="คสล.280มีรอยต่อ"/>
      <sheetName val="คสล.280ไม่มีรอยต่อ"/>
      <sheetName val="คสล.325ksc"/>
      <sheetName val="ค่าเสื่อมราคา"/>
      <sheetName val="ค่ากำแพงปากท่อ"/>
      <sheetName val="อำนวยการ"/>
      <sheetName val="ดอกเบี้ย-กำไร"/>
      <sheetName val="หกล้อขนส่ง"/>
      <sheetName val="สิบล้อขนส่ง"/>
      <sheetName val="รถพ่วงขนส่ง"/>
      <sheetName val="Factor F_Road"/>
      <sheetName val="Factor F_Bridge-Box"/>
    </sheetNames>
    <sheetDataSet>
      <sheetData sheetId="34">
        <row r="32">
          <cell r="J32">
            <v>359</v>
          </cell>
        </row>
      </sheetData>
      <sheetData sheetId="35">
        <row r="32">
          <cell r="J32">
            <v>380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ปร.4 ม7"/>
      <sheetName val="ปร.5 ม7"/>
      <sheetName val="ค่างานต้นทุน(ตักขน1 กม)"/>
      <sheetName val="ปร.4ปีถ56"/>
      <sheetName val="ม7"/>
      <sheetName val="ค่างานต้นทุน(ตักขน1 กม) (2)"/>
    </sheetNames>
    <sheetDataSet>
      <sheetData sheetId="2">
        <row r="70">
          <cell r="H70">
            <v>11351.454254960316</v>
          </cell>
        </row>
        <row r="71">
          <cell r="H71">
            <v>11151.454254960316</v>
          </cell>
        </row>
        <row r="72">
          <cell r="H72">
            <v>10001.454254960316</v>
          </cell>
        </row>
        <row r="78">
          <cell r="H78">
            <v>303.54999999999995</v>
          </cell>
        </row>
        <row r="79">
          <cell r="H79">
            <v>228.78</v>
          </cell>
        </row>
        <row r="93">
          <cell r="H93">
            <v>6.89290226838459</v>
          </cell>
        </row>
        <row r="94">
          <cell r="H94">
            <v>6.89290226838459</v>
          </cell>
        </row>
        <row r="110">
          <cell r="H110">
            <v>119.61</v>
          </cell>
        </row>
        <row r="117">
          <cell r="H117">
            <v>1532.907789</v>
          </cell>
        </row>
        <row r="118">
          <cell r="H118">
            <v>1573.4313000000002</v>
          </cell>
        </row>
        <row r="119">
          <cell r="H119">
            <v>1801.8000000000002</v>
          </cell>
        </row>
        <row r="123">
          <cell r="H123">
            <v>24528.7</v>
          </cell>
        </row>
        <row r="223">
          <cell r="H223">
            <v>360</v>
          </cell>
        </row>
        <row r="231">
          <cell r="H231">
            <v>390</v>
          </cell>
        </row>
        <row r="240">
          <cell r="H240">
            <v>1260</v>
          </cell>
        </row>
        <row r="249">
          <cell r="H249">
            <v>500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>
        <row r="26">
          <cell r="G26">
            <v>1.17123048</v>
          </cell>
        </row>
        <row r="27">
          <cell r="G27">
            <v>1.24163784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>
        <row r="27">
          <cell r="G27">
            <v>1.24163784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2">
        <row r="15">
          <cell r="X15">
            <v>23831.83</v>
          </cell>
        </row>
        <row r="19">
          <cell r="X19">
            <v>28.75</v>
          </cell>
        </row>
      </sheetData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2">
        <row r="15">
          <cell r="X15">
            <v>23831.83</v>
          </cell>
        </row>
        <row r="19">
          <cell r="X19">
            <v>28.75</v>
          </cell>
        </row>
      </sheetData>
      <sheetData sheetId="3">
        <row r="30">
          <cell r="AB30">
            <v>182.41</v>
          </cell>
        </row>
      </sheetData>
      <sheetData sheetId="4">
        <row r="29">
          <cell r="W29">
            <v>112.29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หลักเกณฑ์(2หน้า)"/>
      <sheetName val="ต้นทุน(10หน้า)"/>
      <sheetName val="BOQ.(10 หน้า)"/>
      <sheetName val="ค่า F"/>
      <sheetName val="1ระยะขนส่ง"/>
      <sheetName val="2ข้อมูลเบื้องต้น"/>
      <sheetName val="3ข้อมูลวัสดุ-ค่าดำเนิน"/>
      <sheetName val="4ข้อมูลงานCon"/>
      <sheetName val="5ข้อมูลงานไม้แบบ"/>
      <sheetName val="6Remove+Clear"/>
      <sheetName val="7Cut+Soft.R+Hart.R+Uns"/>
      <sheetName val="8Unsui+Soft"/>
      <sheetName val="9EMB."/>
      <sheetName val="10Fil.Islandl+Side"/>
      <sheetName val="11P.B.Fill"/>
      <sheetName val="12Selec+Subbase"/>
      <sheetName val="13Base+Recyc+Scari"/>
      <sheetName val="14Prime+Tack"/>
      <sheetName val="15ASP.Lev."/>
      <sheetName val="16Asphaltic"/>
      <sheetName val="17สะพาน"/>
      <sheetName val="(ไม่เอา)ทางเบี่ยง"/>
      <sheetName val="18สะพาน.ราคารวม"/>
      <sheetName val="19คานอัดแรง"/>
      <sheetName val="20สะพานต่อ"/>
      <sheetName val="21สะพานต่อราคารวม"/>
      <sheetName val="22B.Appro"/>
      <sheetName val="23,24R.C.BOX (2ตัว)"/>
      <sheetName val="25-27RC. PIPE(3หน้า)"/>
      <sheetName val="28,29Slope.Pro+Shot(2หน้า)"/>
      <sheetName val="30Per.Pipe+R.Fill"/>
      <sheetName val="31,32Catch.Baแบบพิเศษ"/>
      <sheetName val="33R.C.Ditch"/>
      <sheetName val="34D.Lining"/>
      <sheetName val="35Retain"/>
      <sheetName val="36Crub"/>
      <sheetName val="37ทางเท้า"/>
      <sheetName val="38SODDING"/>
      <sheetName val="39,40Barr.(2หน้า)"/>
      <sheetName val="41G.POST"/>
      <sheetName val="42หลักกิโล"/>
      <sheetName val="43แผ่นป้าย+เสา"/>
      <sheetName val="44เสาไฟกิ่งคู่"/>
      <sheetName val="45ไฟนีออน"/>
      <sheetName val="46,47ย้ายเสาไฟ(2หน้า)"/>
      <sheetName val="48ไฟ เขียว-แดง"/>
      <sheetName val="49สีตีเส้น+R.Stu+C.Mak"/>
      <sheetName val="50C.mark+Barricade"/>
      <sheetName val="51BUS STOP"/>
      <sheetName val="52ป้ายชั่วคราว+ด่าน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Worksheet"/>
      <sheetName val="data"/>
    </sheetNames>
    <sheetDataSet>
      <sheetData sheetId="1">
        <row r="8">
          <cell r="L8">
            <v>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6">
        <row r="11">
          <cell r="R11">
            <v>1705.86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UR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เมนู"/>
      <sheetName val="ปร.5 กลาง"/>
      <sheetName val="ปร.5"/>
      <sheetName val="ปร.4"/>
      <sheetName val="ครม. 8.00 (280ksc.)"/>
      <sheetName val="4.ข้อมูลโครงการ"/>
      <sheetName val="ราคาวัสดุ-ค่าแรง"/>
      <sheetName val="ข้อมูลขนส่ง"/>
      <sheetName val="ค่างานต้นทุน"/>
      <sheetName val="ครม.4.00 (280ksc.) "/>
      <sheetName val="ครม.7.00 (280ksc.)"/>
      <sheetName val="คสล.280 ไม่มีรอยต่อ(4ม.)"/>
      <sheetName val="คสล.280 มีรอยต่อ(4ม.)"/>
      <sheetName val="คสล.280 มีรอยต่อ(5ม.) "/>
      <sheetName val="คสล.280 มีรอยต่อ(6ม.) ตัด5เมตร"/>
      <sheetName val="คสล.280 มีรอยต่อ(7ม.) "/>
      <sheetName val="คสล.280 มีรอยต่อ(8ม.) "/>
      <sheetName val="ค่าเสื่อมราคา"/>
      <sheetName val="หกล้อขนส่ง"/>
      <sheetName val="สิบล้อขนส่ง"/>
      <sheetName val="รถพ่วงขนส่ง"/>
      <sheetName val="ราคาราง"/>
      <sheetName val="ค่ากำแพงปากท่อ"/>
      <sheetName val="ดินตัด-ถม"/>
      <sheetName val="สะพาน7x12ม."/>
      <sheetName val="คสล.280มีรอยต่อ(5)"/>
      <sheetName val="ปริมาณงาน"/>
      <sheetName val="ท่อกลม"/>
      <sheetName val="คสล.280มีรอยต่อ (4)"/>
      <sheetName val="SingleBox 1"/>
      <sheetName val="ทางเชื่อม"/>
      <sheetName val="HW&amp;EW"/>
      <sheetName val="รางระบาย"/>
      <sheetName val="widening "/>
      <sheetName val="ป้ายจราจร"/>
      <sheetName val="SingleBox 2"/>
      <sheetName val="SingleBox 3"/>
      <sheetName val="SingleBox 4"/>
      <sheetName val="Multi_Box 1"/>
      <sheetName val="Multi_Box 2"/>
      <sheetName val="Multi_Box 3"/>
      <sheetName val="Multi_Box 4"/>
      <sheetName val="ข้อมูล_Box"/>
      <sheetName val="ข้อมูลสะพาน1"/>
      <sheetName val="ข้อมูลคำนวณ1"/>
      <sheetName val="ค่างานต้นทุนสะพาน1"/>
      <sheetName val="ปร.4สะพาน1"/>
      <sheetName val="หักค่าขนส่ง"/>
      <sheetName val="approach"/>
      <sheetName val="คสล.280ไม่มีรอยต่อ (2)"/>
      <sheetName val="คสล.280ไม่มีรอยต่อ (3)"/>
      <sheetName val="คสล.280ไร้เหล็กเสริม(ก)"/>
      <sheetName val="คสล.325ksc"/>
      <sheetName val="อำนวยการ"/>
      <sheetName val="ดอกเบี้ย-กำไร"/>
      <sheetName val="Factor F_Road"/>
      <sheetName val="Factor F_Bridge-Box"/>
    </sheetNames>
    <sheetDataSet>
      <sheetData sheetId="7">
        <row r="44">
          <cell r="F44">
            <v>20417.61</v>
          </cell>
        </row>
        <row r="45">
          <cell r="F45">
            <v>18541.76</v>
          </cell>
        </row>
        <row r="46">
          <cell r="F46">
            <v>20101.89</v>
          </cell>
        </row>
        <row r="47">
          <cell r="F47">
            <v>19035.23</v>
          </cell>
        </row>
        <row r="48">
          <cell r="F48">
            <v>19045.53</v>
          </cell>
        </row>
        <row r="49">
          <cell r="F49">
            <v>20374.94</v>
          </cell>
        </row>
        <row r="63">
          <cell r="F63">
            <v>150</v>
          </cell>
        </row>
      </sheetData>
      <sheetData sheetId="21">
        <row r="31">
          <cell r="AA31">
            <v>60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ปร.4 (3)"/>
      <sheetName val="ปร.5 (3)"/>
      <sheetName val="ปร.6 (2)"/>
      <sheetName val="ปร.4แก้ไข"/>
      <sheetName val="ปร.5"/>
      <sheetName val="ปร.6"/>
      <sheetName val="ตารางเปรียบเทียบ"/>
      <sheetName val="แนะนำ"/>
      <sheetName val="ข้อมูลโครงการ"/>
      <sheetName val="ข้อมูลขนส่ง"/>
      <sheetName val="ราคาวัสดุ"/>
      <sheetName val="ค่างานต้นทุน"/>
      <sheetName val="ผิวคอนกรีต"/>
      <sheetName val="ปร.4 (2)"/>
      <sheetName val="ปร.5 (2)"/>
      <sheetName val="พิมพ์เอกสาร"/>
    </sheetNames>
    <sheetDataSet>
      <sheetData sheetId="11">
        <row r="259">
          <cell r="H259">
            <v>360</v>
          </cell>
        </row>
        <row r="264">
          <cell r="H264">
            <v>360</v>
          </cell>
        </row>
        <row r="300">
          <cell r="H300">
            <v>390</v>
          </cell>
        </row>
        <row r="310">
          <cell r="H310">
            <v>1250</v>
          </cell>
        </row>
        <row r="315">
          <cell r="H315">
            <v>500</v>
          </cell>
        </row>
        <row r="320">
          <cell r="H320">
            <v>500</v>
          </cell>
        </row>
        <row r="325">
          <cell r="H325">
            <v>1250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เมนู"/>
      <sheetName val="รายละเอียดงาน"/>
      <sheetName val="ส่วนใส่ปริมาณงาน"/>
      <sheetName val="บันทึกข้อความ"/>
      <sheetName val="รายงานผลรายสัปดาห์"/>
      <sheetName val="S-CURVE"/>
      <sheetName val="หนังสือเร่งรัด"/>
      <sheetName val="แจ้งปรับเกิน 10%"/>
      <sheetName val="ส่วนคำนวณ1"/>
      <sheetName val="ส่วนคำนวณ2"/>
      <sheetName val="คำแนะนำการกรอก"/>
      <sheetName val="แนะนำการใส่ปริมาณ"/>
      <sheetName val="แนะนำการวางแผน"/>
    </sheetNames>
    <sheetDataSet>
      <sheetData sheetId="2">
        <row r="3">
          <cell r="G3">
            <v>38967</v>
          </cell>
          <cell r="H3">
            <v>38975</v>
          </cell>
          <cell r="I3">
            <v>38983</v>
          </cell>
          <cell r="J3">
            <v>38990</v>
          </cell>
          <cell r="K3">
            <v>38997</v>
          </cell>
          <cell r="L3">
            <v>39005</v>
          </cell>
          <cell r="M3">
            <v>39013</v>
          </cell>
          <cell r="N3">
            <v>39021</v>
          </cell>
          <cell r="O3">
            <v>39028</v>
          </cell>
          <cell r="P3">
            <v>39036</v>
          </cell>
          <cell r="Q3">
            <v>39044</v>
          </cell>
          <cell r="R3">
            <v>39051</v>
          </cell>
          <cell r="S3">
            <v>39058</v>
          </cell>
          <cell r="T3">
            <v>39066</v>
          </cell>
          <cell r="U3">
            <v>39074</v>
          </cell>
          <cell r="V3">
            <v>39082</v>
          </cell>
          <cell r="W3">
            <v>39089</v>
          </cell>
          <cell r="X3">
            <v>39097</v>
          </cell>
          <cell r="Y3">
            <v>39105</v>
          </cell>
          <cell r="Z3">
            <v>39113</v>
          </cell>
          <cell r="AA3">
            <v>39120</v>
          </cell>
          <cell r="AB3">
            <v>39128</v>
          </cell>
          <cell r="AC3">
            <v>39136</v>
          </cell>
          <cell r="AD3">
            <v>39141</v>
          </cell>
          <cell r="AE3">
            <v>39148</v>
          </cell>
          <cell r="AF3">
            <v>39156</v>
          </cell>
          <cell r="AG3">
            <v>39164</v>
          </cell>
          <cell r="AH3">
            <v>39172</v>
          </cell>
          <cell r="AI3">
            <v>39179</v>
          </cell>
          <cell r="AJ3">
            <v>39187</v>
          </cell>
          <cell r="AK3">
            <v>39195</v>
          </cell>
          <cell r="AL3">
            <v>39202</v>
          </cell>
          <cell r="AM3">
            <v>39209</v>
          </cell>
          <cell r="AN3">
            <v>39217</v>
          </cell>
          <cell r="AO3">
            <v>39225</v>
          </cell>
          <cell r="AP3">
            <v>39233</v>
          </cell>
          <cell r="AQ3">
            <v>39240</v>
          </cell>
          <cell r="AR3">
            <v>39248</v>
          </cell>
          <cell r="AS3">
            <v>39256</v>
          </cell>
          <cell r="AT3">
            <v>39263</v>
          </cell>
          <cell r="AU3">
            <v>39270</v>
          </cell>
          <cell r="AV3">
            <v>39278</v>
          </cell>
          <cell r="AW3">
            <v>39286</v>
          </cell>
          <cell r="AX3">
            <v>39294</v>
          </cell>
          <cell r="AY3">
            <v>39301</v>
          </cell>
          <cell r="AZ3">
            <v>39309</v>
          </cell>
          <cell r="BA3">
            <v>39317</v>
          </cell>
          <cell r="BB3">
            <v>39325</v>
          </cell>
          <cell r="BC3">
            <v>39332</v>
          </cell>
          <cell r="BD3">
            <v>39340</v>
          </cell>
          <cell r="BE3">
            <v>39348</v>
          </cell>
          <cell r="BF3">
            <v>39355</v>
          </cell>
          <cell r="BG3">
            <v>39362</v>
          </cell>
          <cell r="BH3">
            <v>39370</v>
          </cell>
          <cell r="BI3">
            <v>39378</v>
          </cell>
          <cell r="BJ3">
            <v>39386</v>
          </cell>
          <cell r="BK3">
            <v>39393</v>
          </cell>
          <cell r="BL3">
            <v>39401</v>
          </cell>
          <cell r="BM3">
            <v>39409</v>
          </cell>
          <cell r="BN3">
            <v>39416</v>
          </cell>
          <cell r="BO3">
            <v>39423</v>
          </cell>
          <cell r="BP3">
            <v>39431</v>
          </cell>
          <cell r="BQ3">
            <v>39439</v>
          </cell>
          <cell r="BR3">
            <v>39447</v>
          </cell>
          <cell r="BS3">
            <v>39454</v>
          </cell>
          <cell r="BT3">
            <v>39462</v>
          </cell>
          <cell r="BU3">
            <v>39470</v>
          </cell>
          <cell r="BV3">
            <v>39478</v>
          </cell>
          <cell r="BW3">
            <v>39485</v>
          </cell>
          <cell r="BX3">
            <v>39493</v>
          </cell>
          <cell r="BY3">
            <v>39501</v>
          </cell>
          <cell r="BZ3">
            <v>39507</v>
          </cell>
          <cell r="CA3">
            <v>39514</v>
          </cell>
          <cell r="CB3">
            <v>39522</v>
          </cell>
          <cell r="CC3">
            <v>39530</v>
          </cell>
          <cell r="CD3">
            <v>39538</v>
          </cell>
          <cell r="CE3">
            <v>39545</v>
          </cell>
          <cell r="CF3">
            <v>39553</v>
          </cell>
          <cell r="CG3">
            <v>39561</v>
          </cell>
          <cell r="CH3">
            <v>39568</v>
          </cell>
          <cell r="CI3">
            <v>39575</v>
          </cell>
          <cell r="CJ3">
            <v>39583</v>
          </cell>
          <cell r="CK3">
            <v>39591</v>
          </cell>
          <cell r="CL3">
            <v>39599</v>
          </cell>
          <cell r="CM3">
            <v>39606</v>
          </cell>
          <cell r="CN3">
            <v>39614</v>
          </cell>
          <cell r="CO3">
            <v>39622</v>
          </cell>
          <cell r="CP3">
            <v>39629</v>
          </cell>
          <cell r="CQ3">
            <v>39636</v>
          </cell>
          <cell r="CR3">
            <v>39644</v>
          </cell>
          <cell r="CS3">
            <v>39652</v>
          </cell>
          <cell r="CT3">
            <v>39660</v>
          </cell>
          <cell r="CU3">
            <v>39667</v>
          </cell>
          <cell r="CV3">
            <v>39675</v>
          </cell>
          <cell r="CW3">
            <v>39683</v>
          </cell>
          <cell r="CX3">
            <v>39691</v>
          </cell>
        </row>
        <row r="4">
          <cell r="G4">
            <v>2549</v>
          </cell>
          <cell r="K4">
            <v>2549</v>
          </cell>
          <cell r="O4">
            <v>2549</v>
          </cell>
          <cell r="S4">
            <v>2549</v>
          </cell>
          <cell r="W4">
            <v>2550</v>
          </cell>
          <cell r="AA4">
            <v>2550</v>
          </cell>
          <cell r="AE4">
            <v>2550</v>
          </cell>
          <cell r="AI4">
            <v>2550</v>
          </cell>
          <cell r="AM4">
            <v>2550</v>
          </cell>
          <cell r="AQ4">
            <v>2550</v>
          </cell>
          <cell r="AU4">
            <v>2550</v>
          </cell>
          <cell r="AY4">
            <v>2550</v>
          </cell>
          <cell r="BC4">
            <v>2550</v>
          </cell>
          <cell r="BG4">
            <v>2550</v>
          </cell>
          <cell r="BK4">
            <v>2550</v>
          </cell>
          <cell r="BO4">
            <v>2550</v>
          </cell>
          <cell r="BS4">
            <v>2551</v>
          </cell>
          <cell r="BW4">
            <v>2551</v>
          </cell>
          <cell r="CA4">
            <v>2551</v>
          </cell>
          <cell r="CE4">
            <v>2551</v>
          </cell>
          <cell r="CI4">
            <v>2551</v>
          </cell>
          <cell r="CM4">
            <v>2551</v>
          </cell>
          <cell r="CQ4">
            <v>2551</v>
          </cell>
          <cell r="CU4">
            <v>2551</v>
          </cell>
        </row>
        <row r="5">
          <cell r="G5">
            <v>38961</v>
          </cell>
          <cell r="K5">
            <v>38991</v>
          </cell>
          <cell r="O5">
            <v>39022</v>
          </cell>
          <cell r="S5">
            <v>39052</v>
          </cell>
          <cell r="W5">
            <v>39083</v>
          </cell>
          <cell r="AA5">
            <v>39114</v>
          </cell>
          <cell r="AE5">
            <v>39142</v>
          </cell>
          <cell r="AI5">
            <v>39173</v>
          </cell>
          <cell r="AM5">
            <v>39203</v>
          </cell>
          <cell r="AQ5">
            <v>39234</v>
          </cell>
          <cell r="AU5">
            <v>39264</v>
          </cell>
          <cell r="AY5">
            <v>39295</v>
          </cell>
          <cell r="BC5">
            <v>39326</v>
          </cell>
          <cell r="BG5">
            <v>39356</v>
          </cell>
          <cell r="BK5">
            <v>39387</v>
          </cell>
          <cell r="BO5">
            <v>39417</v>
          </cell>
          <cell r="BS5">
            <v>39448</v>
          </cell>
          <cell r="BW5">
            <v>39479</v>
          </cell>
          <cell r="CA5">
            <v>39508</v>
          </cell>
          <cell r="CE5">
            <v>39539</v>
          </cell>
          <cell r="CI5">
            <v>39569</v>
          </cell>
          <cell r="CM5">
            <v>39600</v>
          </cell>
          <cell r="CQ5">
            <v>39630</v>
          </cell>
          <cell r="CU5">
            <v>39661</v>
          </cell>
        </row>
        <row r="6">
          <cell r="G6">
            <v>38967</v>
          </cell>
          <cell r="H6">
            <v>38975</v>
          </cell>
          <cell r="I6">
            <v>38983</v>
          </cell>
          <cell r="J6">
            <v>38990</v>
          </cell>
          <cell r="K6">
            <v>38997</v>
          </cell>
          <cell r="L6">
            <v>39005</v>
          </cell>
          <cell r="M6">
            <v>39013</v>
          </cell>
          <cell r="N6">
            <v>39021</v>
          </cell>
          <cell r="O6">
            <v>39028</v>
          </cell>
          <cell r="P6">
            <v>39036</v>
          </cell>
          <cell r="Q6">
            <v>39044</v>
          </cell>
          <cell r="R6">
            <v>39051</v>
          </cell>
          <cell r="S6">
            <v>39058</v>
          </cell>
          <cell r="T6">
            <v>39066</v>
          </cell>
          <cell r="U6">
            <v>39074</v>
          </cell>
          <cell r="V6">
            <v>39082</v>
          </cell>
          <cell r="W6">
            <v>39089</v>
          </cell>
          <cell r="X6">
            <v>39097</v>
          </cell>
          <cell r="Y6">
            <v>39105</v>
          </cell>
          <cell r="Z6">
            <v>39113</v>
          </cell>
          <cell r="AA6">
            <v>39120</v>
          </cell>
          <cell r="AB6">
            <v>39128</v>
          </cell>
          <cell r="AC6">
            <v>39136</v>
          </cell>
          <cell r="AD6">
            <v>39141</v>
          </cell>
          <cell r="AE6">
            <v>39148</v>
          </cell>
          <cell r="AF6">
            <v>39156</v>
          </cell>
          <cell r="AG6">
            <v>39164</v>
          </cell>
          <cell r="AH6">
            <v>39172</v>
          </cell>
          <cell r="AI6">
            <v>39179</v>
          </cell>
          <cell r="AJ6">
            <v>39187</v>
          </cell>
          <cell r="AK6">
            <v>39195</v>
          </cell>
          <cell r="AL6">
            <v>39202</v>
          </cell>
          <cell r="AM6">
            <v>39209</v>
          </cell>
          <cell r="AN6">
            <v>39217</v>
          </cell>
          <cell r="AO6">
            <v>39225</v>
          </cell>
          <cell r="AP6">
            <v>39233</v>
          </cell>
          <cell r="AQ6">
            <v>39240</v>
          </cell>
          <cell r="AR6">
            <v>39248</v>
          </cell>
          <cell r="AS6">
            <v>39256</v>
          </cell>
          <cell r="AT6">
            <v>39263</v>
          </cell>
          <cell r="AU6">
            <v>39270</v>
          </cell>
          <cell r="AV6">
            <v>39278</v>
          </cell>
          <cell r="AW6">
            <v>39286</v>
          </cell>
          <cell r="AX6">
            <v>39294</v>
          </cell>
          <cell r="AY6">
            <v>39301</v>
          </cell>
          <cell r="AZ6">
            <v>39309</v>
          </cell>
          <cell r="BA6">
            <v>39317</v>
          </cell>
          <cell r="BB6">
            <v>39325</v>
          </cell>
          <cell r="BC6">
            <v>39332</v>
          </cell>
          <cell r="BD6">
            <v>39340</v>
          </cell>
          <cell r="BE6">
            <v>39348</v>
          </cell>
          <cell r="BF6">
            <v>39355</v>
          </cell>
          <cell r="BG6">
            <v>39362</v>
          </cell>
          <cell r="BH6">
            <v>39370</v>
          </cell>
          <cell r="BI6">
            <v>39378</v>
          </cell>
          <cell r="BJ6">
            <v>39386</v>
          </cell>
          <cell r="BK6">
            <v>39393</v>
          </cell>
          <cell r="BL6">
            <v>39401</v>
          </cell>
          <cell r="BM6">
            <v>39409</v>
          </cell>
          <cell r="BN6">
            <v>39416</v>
          </cell>
          <cell r="BO6">
            <v>39423</v>
          </cell>
          <cell r="BP6">
            <v>39431</v>
          </cell>
          <cell r="BQ6">
            <v>39439</v>
          </cell>
          <cell r="BR6">
            <v>39447</v>
          </cell>
          <cell r="BS6">
            <v>39454</v>
          </cell>
          <cell r="BT6">
            <v>39462</v>
          </cell>
          <cell r="BU6">
            <v>39470</v>
          </cell>
          <cell r="BV6">
            <v>39478</v>
          </cell>
          <cell r="BW6">
            <v>39485</v>
          </cell>
          <cell r="BX6">
            <v>39493</v>
          </cell>
          <cell r="BY6">
            <v>39501</v>
          </cell>
          <cell r="BZ6">
            <v>39507</v>
          </cell>
          <cell r="CA6">
            <v>39514</v>
          </cell>
          <cell r="CB6">
            <v>39522</v>
          </cell>
          <cell r="CC6">
            <v>39530</v>
          </cell>
          <cell r="CD6">
            <v>39538</v>
          </cell>
          <cell r="CE6">
            <v>39545</v>
          </cell>
          <cell r="CF6">
            <v>39553</v>
          </cell>
          <cell r="CG6">
            <v>39561</v>
          </cell>
          <cell r="CH6">
            <v>39568</v>
          </cell>
          <cell r="CI6">
            <v>39575</v>
          </cell>
          <cell r="CJ6">
            <v>39583</v>
          </cell>
          <cell r="CK6">
            <v>39591</v>
          </cell>
          <cell r="CL6">
            <v>39599</v>
          </cell>
          <cell r="CM6">
            <v>39606</v>
          </cell>
          <cell r="CN6">
            <v>39614</v>
          </cell>
          <cell r="CO6">
            <v>39622</v>
          </cell>
          <cell r="CP6">
            <v>39629</v>
          </cell>
          <cell r="CQ6">
            <v>39636</v>
          </cell>
          <cell r="CR6">
            <v>39644</v>
          </cell>
          <cell r="CS6">
            <v>39652</v>
          </cell>
          <cell r="CT6">
            <v>39660</v>
          </cell>
          <cell r="CU6">
            <v>39667</v>
          </cell>
          <cell r="CV6">
            <v>39675</v>
          </cell>
          <cell r="CW6">
            <v>39683</v>
          </cell>
          <cell r="CX6">
            <v>39691</v>
          </cell>
        </row>
        <row r="7">
          <cell r="H7">
            <v>10000</v>
          </cell>
          <cell r="I7">
            <v>4400</v>
          </cell>
        </row>
        <row r="8">
          <cell r="I8">
            <v>1390</v>
          </cell>
        </row>
        <row r="9">
          <cell r="J9">
            <v>2241</v>
          </cell>
        </row>
        <row r="10">
          <cell r="L10">
            <v>300</v>
          </cell>
          <cell r="M10">
            <v>300</v>
          </cell>
          <cell r="N10">
            <v>250</v>
          </cell>
          <cell r="O10">
            <v>472</v>
          </cell>
        </row>
        <row r="11">
          <cell r="O11">
            <v>1624</v>
          </cell>
        </row>
        <row r="12">
          <cell r="P12">
            <v>745</v>
          </cell>
        </row>
        <row r="13">
          <cell r="P13">
            <v>7270</v>
          </cell>
        </row>
        <row r="14">
          <cell r="Q14">
            <v>7270</v>
          </cell>
        </row>
        <row r="15">
          <cell r="J15">
            <v>14</v>
          </cell>
        </row>
        <row r="16">
          <cell r="R16">
            <v>9</v>
          </cell>
        </row>
        <row r="17">
          <cell r="Q17">
            <v>400</v>
          </cell>
        </row>
        <row r="18">
          <cell r="J18">
            <v>0.59</v>
          </cell>
          <cell r="K18">
            <v>0.65</v>
          </cell>
          <cell r="N18">
            <v>0.26</v>
          </cell>
          <cell r="P18">
            <v>1</v>
          </cell>
          <cell r="Q18">
            <v>1.5</v>
          </cell>
        </row>
        <row r="32">
          <cell r="E32">
            <v>3168000</v>
          </cell>
        </row>
      </sheetData>
      <sheetData sheetId="8">
        <row r="28">
          <cell r="A28">
            <v>1</v>
          </cell>
          <cell r="B28" t="str">
            <v>1 - 7</v>
          </cell>
          <cell r="C28">
            <v>1</v>
          </cell>
          <cell r="D28">
            <v>7</v>
          </cell>
        </row>
        <row r="29">
          <cell r="A29">
            <v>2</v>
          </cell>
          <cell r="B29" t="str">
            <v>8 - 15</v>
          </cell>
          <cell r="C29">
            <v>8</v>
          </cell>
          <cell r="D29">
            <v>15</v>
          </cell>
        </row>
        <row r="30">
          <cell r="A30">
            <v>3</v>
          </cell>
          <cell r="B30" t="str">
            <v>16 - 23</v>
          </cell>
          <cell r="C30">
            <v>16</v>
          </cell>
          <cell r="D30">
            <v>23</v>
          </cell>
        </row>
        <row r="31">
          <cell r="A31">
            <v>4</v>
          </cell>
          <cell r="B31" t="str">
            <v>24 - 30</v>
          </cell>
          <cell r="C31">
            <v>30</v>
          </cell>
          <cell r="D31">
            <v>28</v>
          </cell>
          <cell r="E31">
            <v>30</v>
          </cell>
        </row>
        <row r="41">
          <cell r="G41">
            <v>38967</v>
          </cell>
          <cell r="H41">
            <v>38975</v>
          </cell>
          <cell r="I41">
            <v>38983</v>
          </cell>
          <cell r="J41">
            <v>38990</v>
          </cell>
          <cell r="K41">
            <v>38997</v>
          </cell>
          <cell r="L41">
            <v>39005</v>
          </cell>
          <cell r="M41">
            <v>39013</v>
          </cell>
          <cell r="N41">
            <v>39021</v>
          </cell>
          <cell r="O41">
            <v>39028</v>
          </cell>
          <cell r="P41">
            <v>39036</v>
          </cell>
          <cell r="Q41">
            <v>39044</v>
          </cell>
          <cell r="R41">
            <v>39051</v>
          </cell>
          <cell r="S41">
            <v>39058</v>
          </cell>
          <cell r="T41">
            <v>39066</v>
          </cell>
          <cell r="U41">
            <v>39074</v>
          </cell>
          <cell r="V41">
            <v>39082</v>
          </cell>
          <cell r="W41">
            <v>39089</v>
          </cell>
          <cell r="X41">
            <v>39097</v>
          </cell>
          <cell r="Y41">
            <v>39105</v>
          </cell>
          <cell r="Z41">
            <v>39113</v>
          </cell>
          <cell r="AA41">
            <v>39120</v>
          </cell>
          <cell r="AB41">
            <v>39128</v>
          </cell>
          <cell r="AC41">
            <v>39136</v>
          </cell>
          <cell r="AD41">
            <v>39141</v>
          </cell>
          <cell r="AE41">
            <v>39148</v>
          </cell>
          <cell r="AF41">
            <v>39156</v>
          </cell>
          <cell r="AG41">
            <v>39164</v>
          </cell>
          <cell r="AH41">
            <v>39172</v>
          </cell>
          <cell r="AI41">
            <v>39179</v>
          </cell>
          <cell r="AJ41">
            <v>39187</v>
          </cell>
          <cell r="AK41">
            <v>39195</v>
          </cell>
          <cell r="AL41">
            <v>39202</v>
          </cell>
          <cell r="AM41">
            <v>39209</v>
          </cell>
          <cell r="AN41">
            <v>39217</v>
          </cell>
          <cell r="AO41">
            <v>39225</v>
          </cell>
          <cell r="AP41">
            <v>39233</v>
          </cell>
          <cell r="AQ41">
            <v>39240</v>
          </cell>
          <cell r="AR41">
            <v>39248</v>
          </cell>
          <cell r="AS41">
            <v>39256</v>
          </cell>
          <cell r="AT41">
            <v>39263</v>
          </cell>
          <cell r="AU41">
            <v>39270</v>
          </cell>
          <cell r="AV41">
            <v>39278</v>
          </cell>
          <cell r="AW41">
            <v>39286</v>
          </cell>
          <cell r="AX41">
            <v>39294</v>
          </cell>
          <cell r="AY41">
            <v>39301</v>
          </cell>
          <cell r="AZ41">
            <v>39309</v>
          </cell>
          <cell r="BA41">
            <v>39317</v>
          </cell>
          <cell r="BB41">
            <v>39325</v>
          </cell>
          <cell r="BC41">
            <v>39332</v>
          </cell>
          <cell r="BD41">
            <v>39340</v>
          </cell>
          <cell r="BE41">
            <v>39348</v>
          </cell>
          <cell r="BF41">
            <v>39355</v>
          </cell>
          <cell r="BG41">
            <v>39362</v>
          </cell>
          <cell r="BH41">
            <v>39370</v>
          </cell>
          <cell r="BI41">
            <v>39378</v>
          </cell>
          <cell r="BJ41">
            <v>39386</v>
          </cell>
          <cell r="BK41">
            <v>39393</v>
          </cell>
          <cell r="BL41">
            <v>39401</v>
          </cell>
          <cell r="BM41">
            <v>39409</v>
          </cell>
          <cell r="BN41">
            <v>39416</v>
          </cell>
          <cell r="BO41">
            <v>39423</v>
          </cell>
          <cell r="BP41">
            <v>39431</v>
          </cell>
          <cell r="BQ41">
            <v>39439</v>
          </cell>
          <cell r="BR41">
            <v>39447</v>
          </cell>
          <cell r="BS41">
            <v>39454</v>
          </cell>
          <cell r="BT41">
            <v>39462</v>
          </cell>
          <cell r="BU41">
            <v>39470</v>
          </cell>
          <cell r="BV41">
            <v>39478</v>
          </cell>
          <cell r="BW41">
            <v>39485</v>
          </cell>
          <cell r="BX41">
            <v>39493</v>
          </cell>
          <cell r="BY41">
            <v>39501</v>
          </cell>
          <cell r="BZ41">
            <v>39507</v>
          </cell>
          <cell r="CA41">
            <v>39514</v>
          </cell>
          <cell r="CB41">
            <v>39522</v>
          </cell>
          <cell r="CC41">
            <v>39530</v>
          </cell>
          <cell r="CD41">
            <v>39538</v>
          </cell>
          <cell r="CE41">
            <v>39545</v>
          </cell>
          <cell r="CF41">
            <v>39553</v>
          </cell>
          <cell r="CG41">
            <v>39561</v>
          </cell>
          <cell r="CH41">
            <v>39568</v>
          </cell>
          <cell r="CI41">
            <v>39575</v>
          </cell>
          <cell r="CJ41">
            <v>39583</v>
          </cell>
          <cell r="CK41">
            <v>39591</v>
          </cell>
          <cell r="CL41">
            <v>39599</v>
          </cell>
          <cell r="CM41">
            <v>39606</v>
          </cell>
          <cell r="CN41">
            <v>39614</v>
          </cell>
          <cell r="CO41">
            <v>39622</v>
          </cell>
          <cell r="CP41">
            <v>39629</v>
          </cell>
          <cell r="CQ41">
            <v>39636</v>
          </cell>
          <cell r="CR41">
            <v>39644</v>
          </cell>
          <cell r="CS41">
            <v>39652</v>
          </cell>
          <cell r="CT41">
            <v>39660</v>
          </cell>
          <cell r="CU41">
            <v>39667</v>
          </cell>
          <cell r="CV41">
            <v>39675</v>
          </cell>
          <cell r="CW41">
            <v>39683</v>
          </cell>
          <cell r="CX41">
            <v>39691</v>
          </cell>
        </row>
        <row r="42">
          <cell r="G42">
            <v>38961</v>
          </cell>
          <cell r="K42">
            <v>38991</v>
          </cell>
          <cell r="O42">
            <v>39022</v>
          </cell>
          <cell r="S42">
            <v>39052</v>
          </cell>
          <cell r="W42">
            <v>39083</v>
          </cell>
          <cell r="AA42">
            <v>39114</v>
          </cell>
          <cell r="AE42">
            <v>39142</v>
          </cell>
          <cell r="AI42">
            <v>39173</v>
          </cell>
          <cell r="AM42">
            <v>39203</v>
          </cell>
          <cell r="AQ42">
            <v>39234</v>
          </cell>
          <cell r="AU42">
            <v>39264</v>
          </cell>
          <cell r="AY42">
            <v>39295</v>
          </cell>
          <cell r="BC42">
            <v>39326</v>
          </cell>
          <cell r="BG42">
            <v>39356</v>
          </cell>
          <cell r="BK42">
            <v>39387</v>
          </cell>
          <cell r="BO42">
            <v>39417</v>
          </cell>
          <cell r="BS42">
            <v>39448</v>
          </cell>
          <cell r="BW42">
            <v>39479</v>
          </cell>
          <cell r="CA42">
            <v>39508</v>
          </cell>
          <cell r="CE42">
            <v>39539</v>
          </cell>
          <cell r="CI42">
            <v>39569</v>
          </cell>
          <cell r="CM42">
            <v>39600</v>
          </cell>
          <cell r="CQ42">
            <v>39630</v>
          </cell>
          <cell r="CU42">
            <v>39661</v>
          </cell>
        </row>
        <row r="43">
          <cell r="G43">
            <v>38967</v>
          </cell>
          <cell r="H43">
            <v>38975</v>
          </cell>
          <cell r="I43">
            <v>38983</v>
          </cell>
          <cell r="J43">
            <v>38990</v>
          </cell>
          <cell r="K43">
            <v>38997</v>
          </cell>
          <cell r="L43">
            <v>39005</v>
          </cell>
          <cell r="M43">
            <v>39013</v>
          </cell>
          <cell r="N43">
            <v>39021</v>
          </cell>
          <cell r="O43">
            <v>39028</v>
          </cell>
          <cell r="P43">
            <v>39036</v>
          </cell>
          <cell r="Q43">
            <v>39044</v>
          </cell>
          <cell r="R43">
            <v>39051</v>
          </cell>
          <cell r="S43">
            <v>39058</v>
          </cell>
          <cell r="T43">
            <v>39066</v>
          </cell>
          <cell r="U43">
            <v>39074</v>
          </cell>
          <cell r="V43">
            <v>39082</v>
          </cell>
          <cell r="W43">
            <v>39089</v>
          </cell>
          <cell r="X43">
            <v>39097</v>
          </cell>
          <cell r="Y43">
            <v>39105</v>
          </cell>
          <cell r="Z43">
            <v>39113</v>
          </cell>
          <cell r="AA43">
            <v>39120</v>
          </cell>
          <cell r="AB43">
            <v>39128</v>
          </cell>
          <cell r="AC43">
            <v>39136</v>
          </cell>
          <cell r="AD43">
            <v>39141</v>
          </cell>
          <cell r="AE43">
            <v>39148</v>
          </cell>
          <cell r="AF43">
            <v>39156</v>
          </cell>
          <cell r="AG43">
            <v>39164</v>
          </cell>
          <cell r="AH43">
            <v>39172</v>
          </cell>
          <cell r="AI43">
            <v>39179</v>
          </cell>
          <cell r="AJ43">
            <v>39187</v>
          </cell>
          <cell r="AK43">
            <v>39195</v>
          </cell>
          <cell r="AL43">
            <v>39202</v>
          </cell>
          <cell r="AM43">
            <v>39209</v>
          </cell>
          <cell r="AN43">
            <v>39217</v>
          </cell>
          <cell r="AO43">
            <v>39225</v>
          </cell>
          <cell r="AP43">
            <v>39233</v>
          </cell>
          <cell r="AQ43">
            <v>39240</v>
          </cell>
          <cell r="AR43">
            <v>39248</v>
          </cell>
          <cell r="AS43">
            <v>39256</v>
          </cell>
          <cell r="AT43">
            <v>39263</v>
          </cell>
          <cell r="AU43">
            <v>39270</v>
          </cell>
          <cell r="AV43">
            <v>39278</v>
          </cell>
          <cell r="AW43">
            <v>39286</v>
          </cell>
          <cell r="AX43">
            <v>39294</v>
          </cell>
          <cell r="AY43">
            <v>39301</v>
          </cell>
          <cell r="AZ43">
            <v>39309</v>
          </cell>
          <cell r="BA43">
            <v>39317</v>
          </cell>
          <cell r="BB43">
            <v>39325</v>
          </cell>
          <cell r="BC43">
            <v>39332</v>
          </cell>
          <cell r="BD43">
            <v>39340</v>
          </cell>
          <cell r="BE43">
            <v>39348</v>
          </cell>
          <cell r="BF43">
            <v>39355</v>
          </cell>
          <cell r="BG43">
            <v>39362</v>
          </cell>
          <cell r="BH43">
            <v>39370</v>
          </cell>
          <cell r="BI43">
            <v>39378</v>
          </cell>
          <cell r="BJ43">
            <v>39386</v>
          </cell>
          <cell r="BK43">
            <v>39393</v>
          </cell>
          <cell r="BL43">
            <v>39401</v>
          </cell>
          <cell r="BM43">
            <v>39409</v>
          </cell>
          <cell r="BN43">
            <v>39416</v>
          </cell>
          <cell r="BO43">
            <v>39423</v>
          </cell>
          <cell r="BP43">
            <v>39431</v>
          </cell>
          <cell r="BQ43">
            <v>39439</v>
          </cell>
          <cell r="BR43">
            <v>39447</v>
          </cell>
          <cell r="BS43">
            <v>39454</v>
          </cell>
          <cell r="BT43">
            <v>39462</v>
          </cell>
          <cell r="BU43">
            <v>39470</v>
          </cell>
          <cell r="BV43">
            <v>39478</v>
          </cell>
          <cell r="BW43">
            <v>39485</v>
          </cell>
          <cell r="BX43">
            <v>39493</v>
          </cell>
          <cell r="BY43">
            <v>39501</v>
          </cell>
          <cell r="BZ43">
            <v>39507</v>
          </cell>
          <cell r="CA43">
            <v>39514</v>
          </cell>
          <cell r="CB43">
            <v>39522</v>
          </cell>
          <cell r="CC43">
            <v>39530</v>
          </cell>
          <cell r="CD43">
            <v>39538</v>
          </cell>
          <cell r="CE43">
            <v>39545</v>
          </cell>
          <cell r="CF43">
            <v>39553</v>
          </cell>
          <cell r="CG43">
            <v>39561</v>
          </cell>
          <cell r="CH43">
            <v>39568</v>
          </cell>
          <cell r="CI43">
            <v>39575</v>
          </cell>
          <cell r="CJ43">
            <v>39583</v>
          </cell>
          <cell r="CK43">
            <v>39591</v>
          </cell>
          <cell r="CL43">
            <v>39599</v>
          </cell>
          <cell r="CM43">
            <v>39606</v>
          </cell>
          <cell r="CN43">
            <v>39614</v>
          </cell>
          <cell r="CO43">
            <v>39622</v>
          </cell>
          <cell r="CP43">
            <v>39629</v>
          </cell>
          <cell r="CQ43">
            <v>39636</v>
          </cell>
          <cell r="CR43">
            <v>39644</v>
          </cell>
          <cell r="CS43">
            <v>39652</v>
          </cell>
          <cell r="CT43">
            <v>39660</v>
          </cell>
          <cell r="CU43">
            <v>39667</v>
          </cell>
          <cell r="CV43">
            <v>39675</v>
          </cell>
          <cell r="CW43">
            <v>39683</v>
          </cell>
          <cell r="CX43">
            <v>39691</v>
          </cell>
        </row>
        <row r="44">
          <cell r="G44">
            <v>0</v>
          </cell>
          <cell r="H44">
            <v>10000</v>
          </cell>
          <cell r="I44">
            <v>14400</v>
          </cell>
          <cell r="J44">
            <v>14400</v>
          </cell>
          <cell r="K44">
            <v>14400</v>
          </cell>
          <cell r="L44">
            <v>14400</v>
          </cell>
          <cell r="M44">
            <v>14400</v>
          </cell>
          <cell r="N44">
            <v>14400</v>
          </cell>
          <cell r="O44">
            <v>14400</v>
          </cell>
          <cell r="P44">
            <v>14400</v>
          </cell>
          <cell r="Q44">
            <v>14400</v>
          </cell>
          <cell r="R44">
            <v>14400</v>
          </cell>
          <cell r="S44">
            <v>14400</v>
          </cell>
          <cell r="T44">
            <v>14400</v>
          </cell>
          <cell r="U44">
            <v>14400</v>
          </cell>
          <cell r="V44">
            <v>14400</v>
          </cell>
          <cell r="W44">
            <v>14400</v>
          </cell>
          <cell r="X44">
            <v>14400</v>
          </cell>
          <cell r="Y44">
            <v>14400</v>
          </cell>
          <cell r="Z44">
            <v>14400</v>
          </cell>
          <cell r="AA44">
            <v>14400</v>
          </cell>
          <cell r="AB44">
            <v>14400</v>
          </cell>
          <cell r="AC44">
            <v>14400</v>
          </cell>
          <cell r="AD44">
            <v>14400</v>
          </cell>
          <cell r="AE44">
            <v>14400</v>
          </cell>
          <cell r="AF44">
            <v>14400</v>
          </cell>
          <cell r="AG44">
            <v>14400</v>
          </cell>
          <cell r="AH44">
            <v>14400</v>
          </cell>
          <cell r="AI44">
            <v>14400</v>
          </cell>
          <cell r="AJ44">
            <v>14400</v>
          </cell>
          <cell r="AK44">
            <v>14400</v>
          </cell>
          <cell r="AL44">
            <v>14400</v>
          </cell>
          <cell r="AM44">
            <v>14400</v>
          </cell>
          <cell r="AN44">
            <v>14400</v>
          </cell>
          <cell r="AO44">
            <v>14400</v>
          </cell>
          <cell r="AP44">
            <v>14400</v>
          </cell>
          <cell r="AQ44">
            <v>14400</v>
          </cell>
          <cell r="AR44">
            <v>14400</v>
          </cell>
          <cell r="AS44">
            <v>14400</v>
          </cell>
          <cell r="AT44">
            <v>14400</v>
          </cell>
          <cell r="AU44">
            <v>14400</v>
          </cell>
          <cell r="AV44">
            <v>14400</v>
          </cell>
          <cell r="AW44">
            <v>14400</v>
          </cell>
          <cell r="AX44">
            <v>14400</v>
          </cell>
          <cell r="AY44">
            <v>14400</v>
          </cell>
          <cell r="AZ44">
            <v>14400</v>
          </cell>
          <cell r="BA44">
            <v>14400</v>
          </cell>
          <cell r="BB44">
            <v>14400</v>
          </cell>
          <cell r="BC44">
            <v>14400</v>
          </cell>
          <cell r="BD44">
            <v>14400</v>
          </cell>
          <cell r="BE44">
            <v>14400</v>
          </cell>
          <cell r="BF44">
            <v>14400</v>
          </cell>
          <cell r="BG44">
            <v>14400</v>
          </cell>
          <cell r="BH44">
            <v>14400</v>
          </cell>
          <cell r="BI44">
            <v>14400</v>
          </cell>
          <cell r="BJ44">
            <v>14400</v>
          </cell>
          <cell r="BK44">
            <v>14400</v>
          </cell>
          <cell r="BL44">
            <v>14400</v>
          </cell>
          <cell r="BM44">
            <v>14400</v>
          </cell>
          <cell r="BN44">
            <v>14400</v>
          </cell>
          <cell r="BO44">
            <v>14400</v>
          </cell>
          <cell r="BP44">
            <v>14400</v>
          </cell>
          <cell r="BQ44">
            <v>14400</v>
          </cell>
          <cell r="BR44">
            <v>14400</v>
          </cell>
          <cell r="BS44">
            <v>14400</v>
          </cell>
          <cell r="BT44">
            <v>14400</v>
          </cell>
          <cell r="BU44">
            <v>14400</v>
          </cell>
          <cell r="BV44">
            <v>14400</v>
          </cell>
          <cell r="BW44">
            <v>14400</v>
          </cell>
          <cell r="BX44">
            <v>14400</v>
          </cell>
          <cell r="BY44">
            <v>14400</v>
          </cell>
          <cell r="BZ44">
            <v>14400</v>
          </cell>
          <cell r="CA44">
            <v>14400</v>
          </cell>
          <cell r="CB44">
            <v>14400</v>
          </cell>
          <cell r="CC44">
            <v>14400</v>
          </cell>
          <cell r="CD44">
            <v>14400</v>
          </cell>
          <cell r="CE44">
            <v>14400</v>
          </cell>
          <cell r="CF44">
            <v>14400</v>
          </cell>
          <cell r="CG44">
            <v>14400</v>
          </cell>
          <cell r="CH44">
            <v>14400</v>
          </cell>
          <cell r="CI44">
            <v>14400</v>
          </cell>
          <cell r="CJ44">
            <v>14400</v>
          </cell>
          <cell r="CK44">
            <v>14400</v>
          </cell>
          <cell r="CL44">
            <v>14400</v>
          </cell>
          <cell r="CM44">
            <v>14400</v>
          </cell>
          <cell r="CN44">
            <v>14400</v>
          </cell>
          <cell r="CO44">
            <v>14400</v>
          </cell>
          <cell r="CP44">
            <v>14400</v>
          </cell>
          <cell r="CQ44">
            <v>14400</v>
          </cell>
          <cell r="CR44">
            <v>14400</v>
          </cell>
          <cell r="CS44">
            <v>14400</v>
          </cell>
          <cell r="CT44">
            <v>14400</v>
          </cell>
          <cell r="CU44">
            <v>14400</v>
          </cell>
          <cell r="CV44">
            <v>14400</v>
          </cell>
          <cell r="CW44">
            <v>14400</v>
          </cell>
          <cell r="CX44">
            <v>14400</v>
          </cell>
        </row>
        <row r="45">
          <cell r="G45">
            <v>0</v>
          </cell>
          <cell r="H45">
            <v>0</v>
          </cell>
          <cell r="I45">
            <v>1390</v>
          </cell>
          <cell r="J45">
            <v>1390</v>
          </cell>
          <cell r="K45">
            <v>1390</v>
          </cell>
          <cell r="L45">
            <v>1390</v>
          </cell>
          <cell r="M45">
            <v>1390</v>
          </cell>
          <cell r="N45">
            <v>1390</v>
          </cell>
          <cell r="O45">
            <v>1390</v>
          </cell>
          <cell r="P45">
            <v>1390</v>
          </cell>
          <cell r="Q45">
            <v>1390</v>
          </cell>
          <cell r="R45">
            <v>1390</v>
          </cell>
          <cell r="S45">
            <v>1390</v>
          </cell>
          <cell r="T45">
            <v>1390</v>
          </cell>
          <cell r="U45">
            <v>1390</v>
          </cell>
          <cell r="V45">
            <v>1390</v>
          </cell>
          <cell r="W45">
            <v>1390</v>
          </cell>
          <cell r="X45">
            <v>1390</v>
          </cell>
          <cell r="Y45">
            <v>1390</v>
          </cell>
          <cell r="Z45">
            <v>1390</v>
          </cell>
          <cell r="AA45">
            <v>1390</v>
          </cell>
          <cell r="AB45">
            <v>1390</v>
          </cell>
          <cell r="AC45">
            <v>1390</v>
          </cell>
          <cell r="AD45">
            <v>1390</v>
          </cell>
          <cell r="AE45">
            <v>1390</v>
          </cell>
          <cell r="AF45">
            <v>1390</v>
          </cell>
          <cell r="AG45">
            <v>1390</v>
          </cell>
          <cell r="AH45">
            <v>1390</v>
          </cell>
          <cell r="AI45">
            <v>1390</v>
          </cell>
          <cell r="AJ45">
            <v>1390</v>
          </cell>
          <cell r="AK45">
            <v>1390</v>
          </cell>
          <cell r="AL45">
            <v>1390</v>
          </cell>
          <cell r="AM45">
            <v>1390</v>
          </cell>
          <cell r="AN45">
            <v>1390</v>
          </cell>
          <cell r="AO45">
            <v>1390</v>
          </cell>
          <cell r="AP45">
            <v>1390</v>
          </cell>
          <cell r="AQ45">
            <v>1390</v>
          </cell>
          <cell r="AR45">
            <v>1390</v>
          </cell>
          <cell r="AS45">
            <v>1390</v>
          </cell>
          <cell r="AT45">
            <v>1390</v>
          </cell>
          <cell r="AU45">
            <v>1390</v>
          </cell>
          <cell r="AV45">
            <v>1390</v>
          </cell>
          <cell r="AW45">
            <v>1390</v>
          </cell>
          <cell r="AX45">
            <v>1390</v>
          </cell>
          <cell r="AY45">
            <v>1390</v>
          </cell>
          <cell r="AZ45">
            <v>1390</v>
          </cell>
          <cell r="BA45">
            <v>1390</v>
          </cell>
          <cell r="BB45">
            <v>1390</v>
          </cell>
          <cell r="BC45">
            <v>1390</v>
          </cell>
          <cell r="BD45">
            <v>1390</v>
          </cell>
          <cell r="BE45">
            <v>1390</v>
          </cell>
          <cell r="BF45">
            <v>1390</v>
          </cell>
          <cell r="BG45">
            <v>1390</v>
          </cell>
          <cell r="BH45">
            <v>1390</v>
          </cell>
          <cell r="BI45">
            <v>1390</v>
          </cell>
          <cell r="BJ45">
            <v>1390</v>
          </cell>
          <cell r="BK45">
            <v>1390</v>
          </cell>
          <cell r="BL45">
            <v>1390</v>
          </cell>
          <cell r="BM45">
            <v>1390</v>
          </cell>
          <cell r="BN45">
            <v>1390</v>
          </cell>
          <cell r="BO45">
            <v>1390</v>
          </cell>
          <cell r="BP45">
            <v>1390</v>
          </cell>
          <cell r="BQ45">
            <v>1390</v>
          </cell>
          <cell r="BR45">
            <v>1390</v>
          </cell>
          <cell r="BS45">
            <v>1390</v>
          </cell>
          <cell r="BT45">
            <v>1390</v>
          </cell>
          <cell r="BU45">
            <v>1390</v>
          </cell>
          <cell r="BV45">
            <v>1390</v>
          </cell>
          <cell r="BW45">
            <v>1390</v>
          </cell>
          <cell r="BX45">
            <v>1390</v>
          </cell>
          <cell r="BY45">
            <v>1390</v>
          </cell>
          <cell r="BZ45">
            <v>1390</v>
          </cell>
          <cell r="CA45">
            <v>1390</v>
          </cell>
          <cell r="CB45">
            <v>1390</v>
          </cell>
          <cell r="CC45">
            <v>1390</v>
          </cell>
          <cell r="CD45">
            <v>1390</v>
          </cell>
          <cell r="CE45">
            <v>1390</v>
          </cell>
          <cell r="CF45">
            <v>1390</v>
          </cell>
          <cell r="CG45">
            <v>1390</v>
          </cell>
          <cell r="CH45">
            <v>1390</v>
          </cell>
          <cell r="CI45">
            <v>1390</v>
          </cell>
          <cell r="CJ45">
            <v>1390</v>
          </cell>
          <cell r="CK45">
            <v>1390</v>
          </cell>
          <cell r="CL45">
            <v>1390</v>
          </cell>
          <cell r="CM45">
            <v>1390</v>
          </cell>
          <cell r="CN45">
            <v>1390</v>
          </cell>
          <cell r="CO45">
            <v>1390</v>
          </cell>
          <cell r="CP45">
            <v>1390</v>
          </cell>
          <cell r="CQ45">
            <v>1390</v>
          </cell>
          <cell r="CR45">
            <v>1390</v>
          </cell>
          <cell r="CS45">
            <v>1390</v>
          </cell>
          <cell r="CT45">
            <v>1390</v>
          </cell>
          <cell r="CU45">
            <v>1390</v>
          </cell>
          <cell r="CV45">
            <v>1390</v>
          </cell>
          <cell r="CW45">
            <v>1390</v>
          </cell>
          <cell r="CX45">
            <v>1390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2241</v>
          </cell>
          <cell r="K46">
            <v>2241</v>
          </cell>
          <cell r="L46">
            <v>2241</v>
          </cell>
          <cell r="M46">
            <v>2241</v>
          </cell>
          <cell r="N46">
            <v>2241</v>
          </cell>
          <cell r="O46">
            <v>2241</v>
          </cell>
          <cell r="P46">
            <v>2241</v>
          </cell>
          <cell r="Q46">
            <v>2241</v>
          </cell>
          <cell r="R46">
            <v>2241</v>
          </cell>
          <cell r="S46">
            <v>2241</v>
          </cell>
          <cell r="T46">
            <v>2241</v>
          </cell>
          <cell r="U46">
            <v>2241</v>
          </cell>
          <cell r="V46">
            <v>2241</v>
          </cell>
          <cell r="W46">
            <v>2241</v>
          </cell>
          <cell r="X46">
            <v>2241</v>
          </cell>
          <cell r="Y46">
            <v>2241</v>
          </cell>
          <cell r="Z46">
            <v>2241</v>
          </cell>
          <cell r="AA46">
            <v>2241</v>
          </cell>
          <cell r="AB46">
            <v>2241</v>
          </cell>
          <cell r="AC46">
            <v>2241</v>
          </cell>
          <cell r="AD46">
            <v>2241</v>
          </cell>
          <cell r="AE46">
            <v>2241</v>
          </cell>
          <cell r="AF46">
            <v>2241</v>
          </cell>
          <cell r="AG46">
            <v>2241</v>
          </cell>
          <cell r="AH46">
            <v>2241</v>
          </cell>
          <cell r="AI46">
            <v>2241</v>
          </cell>
          <cell r="AJ46">
            <v>2241</v>
          </cell>
          <cell r="AK46">
            <v>2241</v>
          </cell>
          <cell r="AL46">
            <v>2241</v>
          </cell>
          <cell r="AM46">
            <v>2241</v>
          </cell>
          <cell r="AN46">
            <v>2241</v>
          </cell>
          <cell r="AO46">
            <v>2241</v>
          </cell>
          <cell r="AP46">
            <v>2241</v>
          </cell>
          <cell r="AQ46">
            <v>2241</v>
          </cell>
          <cell r="AR46">
            <v>2241</v>
          </cell>
          <cell r="AS46">
            <v>2241</v>
          </cell>
          <cell r="AT46">
            <v>2241</v>
          </cell>
          <cell r="AU46">
            <v>2241</v>
          </cell>
          <cell r="AV46">
            <v>2241</v>
          </cell>
          <cell r="AW46">
            <v>2241</v>
          </cell>
          <cell r="AX46">
            <v>2241</v>
          </cell>
          <cell r="AY46">
            <v>2241</v>
          </cell>
          <cell r="AZ46">
            <v>2241</v>
          </cell>
          <cell r="BA46">
            <v>2241</v>
          </cell>
          <cell r="BB46">
            <v>2241</v>
          </cell>
          <cell r="BC46">
            <v>2241</v>
          </cell>
          <cell r="BD46">
            <v>2241</v>
          </cell>
          <cell r="BE46">
            <v>2241</v>
          </cell>
          <cell r="BF46">
            <v>2241</v>
          </cell>
          <cell r="BG46">
            <v>2241</v>
          </cell>
          <cell r="BH46">
            <v>2241</v>
          </cell>
          <cell r="BI46">
            <v>2241</v>
          </cell>
          <cell r="BJ46">
            <v>2241</v>
          </cell>
          <cell r="BK46">
            <v>2241</v>
          </cell>
          <cell r="BL46">
            <v>2241</v>
          </cell>
          <cell r="BM46">
            <v>2241</v>
          </cell>
          <cell r="BN46">
            <v>2241</v>
          </cell>
          <cell r="BO46">
            <v>2241</v>
          </cell>
          <cell r="BP46">
            <v>2241</v>
          </cell>
          <cell r="BQ46">
            <v>2241</v>
          </cell>
          <cell r="BR46">
            <v>2241</v>
          </cell>
          <cell r="BS46">
            <v>2241</v>
          </cell>
          <cell r="BT46">
            <v>2241</v>
          </cell>
          <cell r="BU46">
            <v>2241</v>
          </cell>
          <cell r="BV46">
            <v>2241</v>
          </cell>
          <cell r="BW46">
            <v>2241</v>
          </cell>
          <cell r="BX46">
            <v>2241</v>
          </cell>
          <cell r="BY46">
            <v>2241</v>
          </cell>
          <cell r="BZ46">
            <v>2241</v>
          </cell>
          <cell r="CA46">
            <v>2241</v>
          </cell>
          <cell r="CB46">
            <v>2241</v>
          </cell>
          <cell r="CC46">
            <v>2241</v>
          </cell>
          <cell r="CD46">
            <v>2241</v>
          </cell>
          <cell r="CE46">
            <v>2241</v>
          </cell>
          <cell r="CF46">
            <v>2241</v>
          </cell>
          <cell r="CG46">
            <v>2241</v>
          </cell>
          <cell r="CH46">
            <v>2241</v>
          </cell>
          <cell r="CI46">
            <v>2241</v>
          </cell>
          <cell r="CJ46">
            <v>2241</v>
          </cell>
          <cell r="CK46">
            <v>2241</v>
          </cell>
          <cell r="CL46">
            <v>2241</v>
          </cell>
          <cell r="CM46">
            <v>2241</v>
          </cell>
          <cell r="CN46">
            <v>2241</v>
          </cell>
          <cell r="CO46">
            <v>2241</v>
          </cell>
          <cell r="CP46">
            <v>2241</v>
          </cell>
          <cell r="CQ46">
            <v>2241</v>
          </cell>
          <cell r="CR46">
            <v>2241</v>
          </cell>
          <cell r="CS46">
            <v>2241</v>
          </cell>
          <cell r="CT46">
            <v>2241</v>
          </cell>
          <cell r="CU46">
            <v>2241</v>
          </cell>
          <cell r="CV46">
            <v>2241</v>
          </cell>
          <cell r="CW46">
            <v>2241</v>
          </cell>
          <cell r="CX46">
            <v>2241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300</v>
          </cell>
          <cell r="M47">
            <v>600</v>
          </cell>
          <cell r="N47">
            <v>850</v>
          </cell>
          <cell r="O47">
            <v>1322</v>
          </cell>
          <cell r="P47">
            <v>1322</v>
          </cell>
          <cell r="Q47">
            <v>1322</v>
          </cell>
          <cell r="R47">
            <v>1322</v>
          </cell>
          <cell r="S47">
            <v>1322</v>
          </cell>
          <cell r="T47">
            <v>1322</v>
          </cell>
          <cell r="U47">
            <v>1322</v>
          </cell>
          <cell r="V47">
            <v>1322</v>
          </cell>
          <cell r="W47">
            <v>1322</v>
          </cell>
          <cell r="X47">
            <v>1322</v>
          </cell>
          <cell r="Y47">
            <v>1322</v>
          </cell>
          <cell r="Z47">
            <v>1322</v>
          </cell>
          <cell r="AA47">
            <v>1322</v>
          </cell>
          <cell r="AB47">
            <v>1322</v>
          </cell>
          <cell r="AC47">
            <v>1322</v>
          </cell>
          <cell r="AD47">
            <v>1322</v>
          </cell>
          <cell r="AE47">
            <v>1322</v>
          </cell>
          <cell r="AF47">
            <v>1322</v>
          </cell>
          <cell r="AG47">
            <v>1322</v>
          </cell>
          <cell r="AH47">
            <v>1322</v>
          </cell>
          <cell r="AI47">
            <v>1322</v>
          </cell>
          <cell r="AJ47">
            <v>1322</v>
          </cell>
          <cell r="AK47">
            <v>1322</v>
          </cell>
          <cell r="AL47">
            <v>1322</v>
          </cell>
          <cell r="AM47">
            <v>1322</v>
          </cell>
          <cell r="AN47">
            <v>1322</v>
          </cell>
          <cell r="AO47">
            <v>1322</v>
          </cell>
          <cell r="AP47">
            <v>1322</v>
          </cell>
          <cell r="AQ47">
            <v>1322</v>
          </cell>
          <cell r="AR47">
            <v>1322</v>
          </cell>
          <cell r="AS47">
            <v>1322</v>
          </cell>
          <cell r="AT47">
            <v>1322</v>
          </cell>
          <cell r="AU47">
            <v>1322</v>
          </cell>
          <cell r="AV47">
            <v>1322</v>
          </cell>
          <cell r="AW47">
            <v>1322</v>
          </cell>
          <cell r="AX47">
            <v>1322</v>
          </cell>
          <cell r="AY47">
            <v>1322</v>
          </cell>
          <cell r="AZ47">
            <v>1322</v>
          </cell>
          <cell r="BA47">
            <v>1322</v>
          </cell>
          <cell r="BB47">
            <v>1322</v>
          </cell>
          <cell r="BC47">
            <v>1322</v>
          </cell>
          <cell r="BD47">
            <v>1322</v>
          </cell>
          <cell r="BE47">
            <v>1322</v>
          </cell>
          <cell r="BF47">
            <v>1322</v>
          </cell>
          <cell r="BG47">
            <v>1322</v>
          </cell>
          <cell r="BH47">
            <v>1322</v>
          </cell>
          <cell r="BI47">
            <v>1322</v>
          </cell>
          <cell r="BJ47">
            <v>1322</v>
          </cell>
          <cell r="BK47">
            <v>1322</v>
          </cell>
          <cell r="BL47">
            <v>1322</v>
          </cell>
          <cell r="BM47">
            <v>1322</v>
          </cell>
          <cell r="BN47">
            <v>1322</v>
          </cell>
          <cell r="BO47">
            <v>1322</v>
          </cell>
          <cell r="BP47">
            <v>1322</v>
          </cell>
          <cell r="BQ47">
            <v>1322</v>
          </cell>
          <cell r="BR47">
            <v>1322</v>
          </cell>
          <cell r="BS47">
            <v>1322</v>
          </cell>
          <cell r="BT47">
            <v>1322</v>
          </cell>
          <cell r="BU47">
            <v>1322</v>
          </cell>
          <cell r="BV47">
            <v>1322</v>
          </cell>
          <cell r="BW47">
            <v>1322</v>
          </cell>
          <cell r="BX47">
            <v>1322</v>
          </cell>
          <cell r="BY47">
            <v>1322</v>
          </cell>
          <cell r="BZ47">
            <v>1322</v>
          </cell>
          <cell r="CA47">
            <v>1322</v>
          </cell>
          <cell r="CB47">
            <v>1322</v>
          </cell>
          <cell r="CC47">
            <v>1322</v>
          </cell>
          <cell r="CD47">
            <v>1322</v>
          </cell>
          <cell r="CE47">
            <v>1322</v>
          </cell>
          <cell r="CF47">
            <v>1322</v>
          </cell>
          <cell r="CG47">
            <v>1322</v>
          </cell>
          <cell r="CH47">
            <v>1322</v>
          </cell>
          <cell r="CI47">
            <v>1322</v>
          </cell>
          <cell r="CJ47">
            <v>1322</v>
          </cell>
          <cell r="CK47">
            <v>1322</v>
          </cell>
          <cell r="CL47">
            <v>1322</v>
          </cell>
          <cell r="CM47">
            <v>1322</v>
          </cell>
          <cell r="CN47">
            <v>1322</v>
          </cell>
          <cell r="CO47">
            <v>1322</v>
          </cell>
          <cell r="CP47">
            <v>1322</v>
          </cell>
          <cell r="CQ47">
            <v>1322</v>
          </cell>
          <cell r="CR47">
            <v>1322</v>
          </cell>
          <cell r="CS47">
            <v>1322</v>
          </cell>
          <cell r="CT47">
            <v>1322</v>
          </cell>
          <cell r="CU47">
            <v>1322</v>
          </cell>
          <cell r="CV47">
            <v>1322</v>
          </cell>
          <cell r="CW47">
            <v>1322</v>
          </cell>
          <cell r="CX47">
            <v>1322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1624</v>
          </cell>
          <cell r="P48">
            <v>1624</v>
          </cell>
          <cell r="Q48">
            <v>1624</v>
          </cell>
          <cell r="R48">
            <v>1624</v>
          </cell>
          <cell r="S48">
            <v>1624</v>
          </cell>
          <cell r="T48">
            <v>1624</v>
          </cell>
          <cell r="U48">
            <v>1624</v>
          </cell>
          <cell r="V48">
            <v>1624</v>
          </cell>
          <cell r="W48">
            <v>1624</v>
          </cell>
          <cell r="X48">
            <v>1624</v>
          </cell>
          <cell r="Y48">
            <v>1624</v>
          </cell>
          <cell r="Z48">
            <v>1624</v>
          </cell>
          <cell r="AA48">
            <v>1624</v>
          </cell>
          <cell r="AB48">
            <v>1624</v>
          </cell>
          <cell r="AC48">
            <v>1624</v>
          </cell>
          <cell r="AD48">
            <v>1624</v>
          </cell>
          <cell r="AE48">
            <v>1624</v>
          </cell>
          <cell r="AF48">
            <v>1624</v>
          </cell>
          <cell r="AG48">
            <v>1624</v>
          </cell>
          <cell r="AH48">
            <v>1624</v>
          </cell>
          <cell r="AI48">
            <v>1624</v>
          </cell>
          <cell r="AJ48">
            <v>1624</v>
          </cell>
          <cell r="AK48">
            <v>1624</v>
          </cell>
          <cell r="AL48">
            <v>1624</v>
          </cell>
          <cell r="AM48">
            <v>1624</v>
          </cell>
          <cell r="AN48">
            <v>1624</v>
          </cell>
          <cell r="AO48">
            <v>1624</v>
          </cell>
          <cell r="AP48">
            <v>1624</v>
          </cell>
          <cell r="AQ48">
            <v>1624</v>
          </cell>
          <cell r="AR48">
            <v>1624</v>
          </cell>
          <cell r="AS48">
            <v>1624</v>
          </cell>
          <cell r="AT48">
            <v>1624</v>
          </cell>
          <cell r="AU48">
            <v>1624</v>
          </cell>
          <cell r="AV48">
            <v>1624</v>
          </cell>
          <cell r="AW48">
            <v>1624</v>
          </cell>
          <cell r="AX48">
            <v>1624</v>
          </cell>
          <cell r="AY48">
            <v>1624</v>
          </cell>
          <cell r="AZ48">
            <v>1624</v>
          </cell>
          <cell r="BA48">
            <v>1624</v>
          </cell>
          <cell r="BB48">
            <v>1624</v>
          </cell>
          <cell r="BC48">
            <v>1624</v>
          </cell>
          <cell r="BD48">
            <v>1624</v>
          </cell>
          <cell r="BE48">
            <v>1624</v>
          </cell>
          <cell r="BF48">
            <v>1624</v>
          </cell>
          <cell r="BG48">
            <v>1624</v>
          </cell>
          <cell r="BH48">
            <v>1624</v>
          </cell>
          <cell r="BI48">
            <v>1624</v>
          </cell>
          <cell r="BJ48">
            <v>1624</v>
          </cell>
          <cell r="BK48">
            <v>1624</v>
          </cell>
          <cell r="BL48">
            <v>1624</v>
          </cell>
          <cell r="BM48">
            <v>1624</v>
          </cell>
          <cell r="BN48">
            <v>1624</v>
          </cell>
          <cell r="BO48">
            <v>1624</v>
          </cell>
          <cell r="BP48">
            <v>1624</v>
          </cell>
          <cell r="BQ48">
            <v>1624</v>
          </cell>
          <cell r="BR48">
            <v>1624</v>
          </cell>
          <cell r="BS48">
            <v>1624</v>
          </cell>
          <cell r="BT48">
            <v>1624</v>
          </cell>
          <cell r="BU48">
            <v>1624</v>
          </cell>
          <cell r="BV48">
            <v>1624</v>
          </cell>
          <cell r="BW48">
            <v>1624</v>
          </cell>
          <cell r="BX48">
            <v>1624</v>
          </cell>
          <cell r="BY48">
            <v>1624</v>
          </cell>
          <cell r="BZ48">
            <v>1624</v>
          </cell>
          <cell r="CA48">
            <v>1624</v>
          </cell>
          <cell r="CB48">
            <v>1624</v>
          </cell>
          <cell r="CC48">
            <v>1624</v>
          </cell>
          <cell r="CD48">
            <v>1624</v>
          </cell>
          <cell r="CE48">
            <v>1624</v>
          </cell>
          <cell r="CF48">
            <v>1624</v>
          </cell>
          <cell r="CG48">
            <v>1624</v>
          </cell>
          <cell r="CH48">
            <v>1624</v>
          </cell>
          <cell r="CI48">
            <v>1624</v>
          </cell>
          <cell r="CJ48">
            <v>1624</v>
          </cell>
          <cell r="CK48">
            <v>1624</v>
          </cell>
          <cell r="CL48">
            <v>1624</v>
          </cell>
          <cell r="CM48">
            <v>1624</v>
          </cell>
          <cell r="CN48">
            <v>1624</v>
          </cell>
          <cell r="CO48">
            <v>1624</v>
          </cell>
          <cell r="CP48">
            <v>1624</v>
          </cell>
          <cell r="CQ48">
            <v>1624</v>
          </cell>
          <cell r="CR48">
            <v>1624</v>
          </cell>
          <cell r="CS48">
            <v>1624</v>
          </cell>
          <cell r="CT48">
            <v>1624</v>
          </cell>
          <cell r="CU48">
            <v>1624</v>
          </cell>
          <cell r="CV48">
            <v>1624</v>
          </cell>
          <cell r="CW48">
            <v>1624</v>
          </cell>
          <cell r="CX48">
            <v>1624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745</v>
          </cell>
          <cell r="Q49">
            <v>745</v>
          </cell>
          <cell r="R49">
            <v>745</v>
          </cell>
          <cell r="S49">
            <v>745</v>
          </cell>
          <cell r="T49">
            <v>745</v>
          </cell>
          <cell r="U49">
            <v>745</v>
          </cell>
          <cell r="V49">
            <v>745</v>
          </cell>
          <cell r="W49">
            <v>745</v>
          </cell>
          <cell r="X49">
            <v>745</v>
          </cell>
          <cell r="Y49">
            <v>745</v>
          </cell>
          <cell r="Z49">
            <v>745</v>
          </cell>
          <cell r="AA49">
            <v>745</v>
          </cell>
          <cell r="AB49">
            <v>745</v>
          </cell>
          <cell r="AC49">
            <v>745</v>
          </cell>
          <cell r="AD49">
            <v>745</v>
          </cell>
          <cell r="AE49">
            <v>745</v>
          </cell>
          <cell r="AF49">
            <v>745</v>
          </cell>
          <cell r="AG49">
            <v>745</v>
          </cell>
          <cell r="AH49">
            <v>745</v>
          </cell>
          <cell r="AI49">
            <v>745</v>
          </cell>
          <cell r="AJ49">
            <v>745</v>
          </cell>
          <cell r="AK49">
            <v>745</v>
          </cell>
          <cell r="AL49">
            <v>745</v>
          </cell>
          <cell r="AM49">
            <v>745</v>
          </cell>
          <cell r="AN49">
            <v>745</v>
          </cell>
          <cell r="AO49">
            <v>745</v>
          </cell>
          <cell r="AP49">
            <v>745</v>
          </cell>
          <cell r="AQ49">
            <v>745</v>
          </cell>
          <cell r="AR49">
            <v>745</v>
          </cell>
          <cell r="AS49">
            <v>745</v>
          </cell>
          <cell r="AT49">
            <v>745</v>
          </cell>
          <cell r="AU49">
            <v>745</v>
          </cell>
          <cell r="AV49">
            <v>745</v>
          </cell>
          <cell r="AW49">
            <v>745</v>
          </cell>
          <cell r="AX49">
            <v>745</v>
          </cell>
          <cell r="AY49">
            <v>745</v>
          </cell>
          <cell r="AZ49">
            <v>745</v>
          </cell>
          <cell r="BA49">
            <v>745</v>
          </cell>
          <cell r="BB49">
            <v>745</v>
          </cell>
          <cell r="BC49">
            <v>745</v>
          </cell>
          <cell r="BD49">
            <v>745</v>
          </cell>
          <cell r="BE49">
            <v>745</v>
          </cell>
          <cell r="BF49">
            <v>745</v>
          </cell>
          <cell r="BG49">
            <v>745</v>
          </cell>
          <cell r="BH49">
            <v>745</v>
          </cell>
          <cell r="BI49">
            <v>745</v>
          </cell>
          <cell r="BJ49">
            <v>745</v>
          </cell>
          <cell r="BK49">
            <v>745</v>
          </cell>
          <cell r="BL49">
            <v>745</v>
          </cell>
          <cell r="BM49">
            <v>745</v>
          </cell>
          <cell r="BN49">
            <v>745</v>
          </cell>
          <cell r="BO49">
            <v>745</v>
          </cell>
          <cell r="BP49">
            <v>745</v>
          </cell>
          <cell r="BQ49">
            <v>745</v>
          </cell>
          <cell r="BR49">
            <v>745</v>
          </cell>
          <cell r="BS49">
            <v>745</v>
          </cell>
          <cell r="BT49">
            <v>745</v>
          </cell>
          <cell r="BU49">
            <v>745</v>
          </cell>
          <cell r="BV49">
            <v>745</v>
          </cell>
          <cell r="BW49">
            <v>745</v>
          </cell>
          <cell r="BX49">
            <v>745</v>
          </cell>
          <cell r="BY49">
            <v>745</v>
          </cell>
          <cell r="BZ49">
            <v>745</v>
          </cell>
          <cell r="CA49">
            <v>745</v>
          </cell>
          <cell r="CB49">
            <v>745</v>
          </cell>
          <cell r="CC49">
            <v>745</v>
          </cell>
          <cell r="CD49">
            <v>745</v>
          </cell>
          <cell r="CE49">
            <v>745</v>
          </cell>
          <cell r="CF49">
            <v>745</v>
          </cell>
          <cell r="CG49">
            <v>745</v>
          </cell>
          <cell r="CH49">
            <v>745</v>
          </cell>
          <cell r="CI49">
            <v>745</v>
          </cell>
          <cell r="CJ49">
            <v>745</v>
          </cell>
          <cell r="CK49">
            <v>745</v>
          </cell>
          <cell r="CL49">
            <v>745</v>
          </cell>
          <cell r="CM49">
            <v>745</v>
          </cell>
          <cell r="CN49">
            <v>745</v>
          </cell>
          <cell r="CO49">
            <v>745</v>
          </cell>
          <cell r="CP49">
            <v>745</v>
          </cell>
          <cell r="CQ49">
            <v>745</v>
          </cell>
          <cell r="CR49">
            <v>745</v>
          </cell>
          <cell r="CS49">
            <v>745</v>
          </cell>
          <cell r="CT49">
            <v>745</v>
          </cell>
          <cell r="CU49">
            <v>745</v>
          </cell>
          <cell r="CV49">
            <v>745</v>
          </cell>
          <cell r="CW49">
            <v>745</v>
          </cell>
          <cell r="CX49">
            <v>745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7270</v>
          </cell>
          <cell r="Q50">
            <v>7270</v>
          </cell>
          <cell r="R50">
            <v>7270</v>
          </cell>
          <cell r="S50">
            <v>7270</v>
          </cell>
          <cell r="T50">
            <v>7270</v>
          </cell>
          <cell r="U50">
            <v>7270</v>
          </cell>
          <cell r="V50">
            <v>7270</v>
          </cell>
          <cell r="W50">
            <v>7270</v>
          </cell>
          <cell r="X50">
            <v>7270</v>
          </cell>
          <cell r="Y50">
            <v>7270</v>
          </cell>
          <cell r="Z50">
            <v>7270</v>
          </cell>
          <cell r="AA50">
            <v>7270</v>
          </cell>
          <cell r="AB50">
            <v>7270</v>
          </cell>
          <cell r="AC50">
            <v>7270</v>
          </cell>
          <cell r="AD50">
            <v>7270</v>
          </cell>
          <cell r="AE50">
            <v>7270</v>
          </cell>
          <cell r="AF50">
            <v>7270</v>
          </cell>
          <cell r="AG50">
            <v>7270</v>
          </cell>
          <cell r="AH50">
            <v>7270</v>
          </cell>
          <cell r="AI50">
            <v>7270</v>
          </cell>
          <cell r="AJ50">
            <v>7270</v>
          </cell>
          <cell r="AK50">
            <v>7270</v>
          </cell>
          <cell r="AL50">
            <v>7270</v>
          </cell>
          <cell r="AM50">
            <v>7270</v>
          </cell>
          <cell r="AN50">
            <v>7270</v>
          </cell>
          <cell r="AO50">
            <v>7270</v>
          </cell>
          <cell r="AP50">
            <v>7270</v>
          </cell>
          <cell r="AQ50">
            <v>7270</v>
          </cell>
          <cell r="AR50">
            <v>7270</v>
          </cell>
          <cell r="AS50">
            <v>7270</v>
          </cell>
          <cell r="AT50">
            <v>7270</v>
          </cell>
          <cell r="AU50">
            <v>7270</v>
          </cell>
          <cell r="AV50">
            <v>7270</v>
          </cell>
          <cell r="AW50">
            <v>7270</v>
          </cell>
          <cell r="AX50">
            <v>7270</v>
          </cell>
          <cell r="AY50">
            <v>7270</v>
          </cell>
          <cell r="AZ50">
            <v>7270</v>
          </cell>
          <cell r="BA50">
            <v>7270</v>
          </cell>
          <cell r="BB50">
            <v>7270</v>
          </cell>
          <cell r="BC50">
            <v>7270</v>
          </cell>
          <cell r="BD50">
            <v>7270</v>
          </cell>
          <cell r="BE50">
            <v>7270</v>
          </cell>
          <cell r="BF50">
            <v>7270</v>
          </cell>
          <cell r="BG50">
            <v>7270</v>
          </cell>
          <cell r="BH50">
            <v>7270</v>
          </cell>
          <cell r="BI50">
            <v>7270</v>
          </cell>
          <cell r="BJ50">
            <v>7270</v>
          </cell>
          <cell r="BK50">
            <v>7270</v>
          </cell>
          <cell r="BL50">
            <v>7270</v>
          </cell>
          <cell r="BM50">
            <v>7270</v>
          </cell>
          <cell r="BN50">
            <v>7270</v>
          </cell>
          <cell r="BO50">
            <v>7270</v>
          </cell>
          <cell r="BP50">
            <v>7270</v>
          </cell>
          <cell r="BQ50">
            <v>7270</v>
          </cell>
          <cell r="BR50">
            <v>7270</v>
          </cell>
          <cell r="BS50">
            <v>7270</v>
          </cell>
          <cell r="BT50">
            <v>7270</v>
          </cell>
          <cell r="BU50">
            <v>7270</v>
          </cell>
          <cell r="BV50">
            <v>7270</v>
          </cell>
          <cell r="BW50">
            <v>7270</v>
          </cell>
          <cell r="BX50">
            <v>7270</v>
          </cell>
          <cell r="BY50">
            <v>7270</v>
          </cell>
          <cell r="BZ50">
            <v>7270</v>
          </cell>
          <cell r="CA50">
            <v>7270</v>
          </cell>
          <cell r="CB50">
            <v>7270</v>
          </cell>
          <cell r="CC50">
            <v>7270</v>
          </cell>
          <cell r="CD50">
            <v>7270</v>
          </cell>
          <cell r="CE50">
            <v>7270</v>
          </cell>
          <cell r="CF50">
            <v>7270</v>
          </cell>
          <cell r="CG50">
            <v>7270</v>
          </cell>
          <cell r="CH50">
            <v>7270</v>
          </cell>
          <cell r="CI50">
            <v>7270</v>
          </cell>
          <cell r="CJ50">
            <v>7270</v>
          </cell>
          <cell r="CK50">
            <v>7270</v>
          </cell>
          <cell r="CL50">
            <v>7270</v>
          </cell>
          <cell r="CM50">
            <v>7270</v>
          </cell>
          <cell r="CN50">
            <v>7270</v>
          </cell>
          <cell r="CO50">
            <v>7270</v>
          </cell>
          <cell r="CP50">
            <v>7270</v>
          </cell>
          <cell r="CQ50">
            <v>7270</v>
          </cell>
          <cell r="CR50">
            <v>7270</v>
          </cell>
          <cell r="CS50">
            <v>7270</v>
          </cell>
          <cell r="CT50">
            <v>7270</v>
          </cell>
          <cell r="CU50">
            <v>7270</v>
          </cell>
          <cell r="CV50">
            <v>7270</v>
          </cell>
          <cell r="CW50">
            <v>7270</v>
          </cell>
          <cell r="CX50">
            <v>7270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7270</v>
          </cell>
          <cell r="R51">
            <v>7270</v>
          </cell>
          <cell r="S51">
            <v>7270</v>
          </cell>
          <cell r="T51">
            <v>7270</v>
          </cell>
          <cell r="U51">
            <v>7270</v>
          </cell>
          <cell r="V51">
            <v>7270</v>
          </cell>
          <cell r="W51">
            <v>7270</v>
          </cell>
          <cell r="X51">
            <v>7270</v>
          </cell>
          <cell r="Y51">
            <v>7270</v>
          </cell>
          <cell r="Z51">
            <v>7270</v>
          </cell>
          <cell r="AA51">
            <v>7270</v>
          </cell>
          <cell r="AB51">
            <v>7270</v>
          </cell>
          <cell r="AC51">
            <v>7270</v>
          </cell>
          <cell r="AD51">
            <v>7270</v>
          </cell>
          <cell r="AE51">
            <v>7270</v>
          </cell>
          <cell r="AF51">
            <v>7270</v>
          </cell>
          <cell r="AG51">
            <v>7270</v>
          </cell>
          <cell r="AH51">
            <v>7270</v>
          </cell>
          <cell r="AI51">
            <v>7270</v>
          </cell>
          <cell r="AJ51">
            <v>7270</v>
          </cell>
          <cell r="AK51">
            <v>7270</v>
          </cell>
          <cell r="AL51">
            <v>7270</v>
          </cell>
          <cell r="AM51">
            <v>7270</v>
          </cell>
          <cell r="AN51">
            <v>7270</v>
          </cell>
          <cell r="AO51">
            <v>7270</v>
          </cell>
          <cell r="AP51">
            <v>7270</v>
          </cell>
          <cell r="AQ51">
            <v>7270</v>
          </cell>
          <cell r="AR51">
            <v>7270</v>
          </cell>
          <cell r="AS51">
            <v>7270</v>
          </cell>
          <cell r="AT51">
            <v>7270</v>
          </cell>
          <cell r="AU51">
            <v>7270</v>
          </cell>
          <cell r="AV51">
            <v>7270</v>
          </cell>
          <cell r="AW51">
            <v>7270</v>
          </cell>
          <cell r="AX51">
            <v>7270</v>
          </cell>
          <cell r="AY51">
            <v>7270</v>
          </cell>
          <cell r="AZ51">
            <v>7270</v>
          </cell>
          <cell r="BA51">
            <v>7270</v>
          </cell>
          <cell r="BB51">
            <v>7270</v>
          </cell>
          <cell r="BC51">
            <v>7270</v>
          </cell>
          <cell r="BD51">
            <v>7270</v>
          </cell>
          <cell r="BE51">
            <v>7270</v>
          </cell>
          <cell r="BF51">
            <v>7270</v>
          </cell>
          <cell r="BG51">
            <v>7270</v>
          </cell>
          <cell r="BH51">
            <v>7270</v>
          </cell>
          <cell r="BI51">
            <v>7270</v>
          </cell>
          <cell r="BJ51">
            <v>7270</v>
          </cell>
          <cell r="BK51">
            <v>7270</v>
          </cell>
          <cell r="BL51">
            <v>7270</v>
          </cell>
          <cell r="BM51">
            <v>7270</v>
          </cell>
          <cell r="BN51">
            <v>7270</v>
          </cell>
          <cell r="BO51">
            <v>7270</v>
          </cell>
          <cell r="BP51">
            <v>7270</v>
          </cell>
          <cell r="BQ51">
            <v>7270</v>
          </cell>
          <cell r="BR51">
            <v>7270</v>
          </cell>
          <cell r="BS51">
            <v>7270</v>
          </cell>
          <cell r="BT51">
            <v>7270</v>
          </cell>
          <cell r="BU51">
            <v>7270</v>
          </cell>
          <cell r="BV51">
            <v>7270</v>
          </cell>
          <cell r="BW51">
            <v>7270</v>
          </cell>
          <cell r="BX51">
            <v>7270</v>
          </cell>
          <cell r="BY51">
            <v>7270</v>
          </cell>
          <cell r="BZ51">
            <v>7270</v>
          </cell>
          <cell r="CA51">
            <v>7270</v>
          </cell>
          <cell r="CB51">
            <v>7270</v>
          </cell>
          <cell r="CC51">
            <v>7270</v>
          </cell>
          <cell r="CD51">
            <v>7270</v>
          </cell>
          <cell r="CE51">
            <v>7270</v>
          </cell>
          <cell r="CF51">
            <v>7270</v>
          </cell>
          <cell r="CG51">
            <v>7270</v>
          </cell>
          <cell r="CH51">
            <v>7270</v>
          </cell>
          <cell r="CI51">
            <v>7270</v>
          </cell>
          <cell r="CJ51">
            <v>7270</v>
          </cell>
          <cell r="CK51">
            <v>7270</v>
          </cell>
          <cell r="CL51">
            <v>7270</v>
          </cell>
          <cell r="CM51">
            <v>7270</v>
          </cell>
          <cell r="CN51">
            <v>7270</v>
          </cell>
          <cell r="CO51">
            <v>7270</v>
          </cell>
          <cell r="CP51">
            <v>7270</v>
          </cell>
          <cell r="CQ51">
            <v>7270</v>
          </cell>
          <cell r="CR51">
            <v>7270</v>
          </cell>
          <cell r="CS51">
            <v>7270</v>
          </cell>
          <cell r="CT51">
            <v>7270</v>
          </cell>
          <cell r="CU51">
            <v>7270</v>
          </cell>
          <cell r="CV51">
            <v>7270</v>
          </cell>
          <cell r="CW51">
            <v>7270</v>
          </cell>
          <cell r="CX51">
            <v>7270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14</v>
          </cell>
          <cell r="K52">
            <v>14</v>
          </cell>
          <cell r="L52">
            <v>14</v>
          </cell>
          <cell r="M52">
            <v>14</v>
          </cell>
          <cell r="N52">
            <v>14</v>
          </cell>
          <cell r="O52">
            <v>14</v>
          </cell>
          <cell r="P52">
            <v>14</v>
          </cell>
          <cell r="Q52">
            <v>14</v>
          </cell>
          <cell r="R52">
            <v>14</v>
          </cell>
          <cell r="S52">
            <v>14</v>
          </cell>
          <cell r="T52">
            <v>14</v>
          </cell>
          <cell r="U52">
            <v>14</v>
          </cell>
          <cell r="V52">
            <v>14</v>
          </cell>
          <cell r="W52">
            <v>14</v>
          </cell>
          <cell r="X52">
            <v>14</v>
          </cell>
          <cell r="Y52">
            <v>14</v>
          </cell>
          <cell r="Z52">
            <v>14</v>
          </cell>
          <cell r="AA52">
            <v>14</v>
          </cell>
          <cell r="AB52">
            <v>14</v>
          </cell>
          <cell r="AC52">
            <v>14</v>
          </cell>
          <cell r="AD52">
            <v>14</v>
          </cell>
          <cell r="AE52">
            <v>14</v>
          </cell>
          <cell r="AF52">
            <v>14</v>
          </cell>
          <cell r="AG52">
            <v>14</v>
          </cell>
          <cell r="AH52">
            <v>14</v>
          </cell>
          <cell r="AI52">
            <v>14</v>
          </cell>
          <cell r="AJ52">
            <v>14</v>
          </cell>
          <cell r="AK52">
            <v>14</v>
          </cell>
          <cell r="AL52">
            <v>14</v>
          </cell>
          <cell r="AM52">
            <v>14</v>
          </cell>
          <cell r="AN52">
            <v>14</v>
          </cell>
          <cell r="AO52">
            <v>14</v>
          </cell>
          <cell r="AP52">
            <v>14</v>
          </cell>
          <cell r="AQ52">
            <v>14</v>
          </cell>
          <cell r="AR52">
            <v>14</v>
          </cell>
          <cell r="AS52">
            <v>14</v>
          </cell>
          <cell r="AT52">
            <v>14</v>
          </cell>
          <cell r="AU52">
            <v>14</v>
          </cell>
          <cell r="AV52">
            <v>14</v>
          </cell>
          <cell r="AW52">
            <v>14</v>
          </cell>
          <cell r="AX52">
            <v>14</v>
          </cell>
          <cell r="AY52">
            <v>14</v>
          </cell>
          <cell r="AZ52">
            <v>14</v>
          </cell>
          <cell r="BA52">
            <v>14</v>
          </cell>
          <cell r="BB52">
            <v>14</v>
          </cell>
          <cell r="BC52">
            <v>14</v>
          </cell>
          <cell r="BD52">
            <v>14</v>
          </cell>
          <cell r="BE52">
            <v>14</v>
          </cell>
          <cell r="BF52">
            <v>14</v>
          </cell>
          <cell r="BG52">
            <v>14</v>
          </cell>
          <cell r="BH52">
            <v>14</v>
          </cell>
          <cell r="BI52">
            <v>14</v>
          </cell>
          <cell r="BJ52">
            <v>14</v>
          </cell>
          <cell r="BK52">
            <v>14</v>
          </cell>
          <cell r="BL52">
            <v>14</v>
          </cell>
          <cell r="BM52">
            <v>14</v>
          </cell>
          <cell r="BN52">
            <v>14</v>
          </cell>
          <cell r="BO52">
            <v>14</v>
          </cell>
          <cell r="BP52">
            <v>14</v>
          </cell>
          <cell r="BQ52">
            <v>14</v>
          </cell>
          <cell r="BR52">
            <v>14</v>
          </cell>
          <cell r="BS52">
            <v>14</v>
          </cell>
          <cell r="BT52">
            <v>14</v>
          </cell>
          <cell r="BU52">
            <v>14</v>
          </cell>
          <cell r="BV52">
            <v>14</v>
          </cell>
          <cell r="BW52">
            <v>14</v>
          </cell>
          <cell r="BX52">
            <v>14</v>
          </cell>
          <cell r="BY52">
            <v>14</v>
          </cell>
          <cell r="BZ52">
            <v>14</v>
          </cell>
          <cell r="CA52">
            <v>14</v>
          </cell>
          <cell r="CB52">
            <v>14</v>
          </cell>
          <cell r="CC52">
            <v>14</v>
          </cell>
          <cell r="CD52">
            <v>14</v>
          </cell>
          <cell r="CE52">
            <v>14</v>
          </cell>
          <cell r="CF52">
            <v>14</v>
          </cell>
          <cell r="CG52">
            <v>14</v>
          </cell>
          <cell r="CH52">
            <v>14</v>
          </cell>
          <cell r="CI52">
            <v>14</v>
          </cell>
          <cell r="CJ52">
            <v>14</v>
          </cell>
          <cell r="CK52">
            <v>14</v>
          </cell>
          <cell r="CL52">
            <v>14</v>
          </cell>
          <cell r="CM52">
            <v>14</v>
          </cell>
          <cell r="CN52">
            <v>14</v>
          </cell>
          <cell r="CO52">
            <v>14</v>
          </cell>
          <cell r="CP52">
            <v>14</v>
          </cell>
          <cell r="CQ52">
            <v>14</v>
          </cell>
          <cell r="CR52">
            <v>14</v>
          </cell>
          <cell r="CS52">
            <v>14</v>
          </cell>
          <cell r="CT52">
            <v>14</v>
          </cell>
          <cell r="CU52">
            <v>14</v>
          </cell>
          <cell r="CV52">
            <v>14</v>
          </cell>
          <cell r="CW52">
            <v>14</v>
          </cell>
          <cell r="CX52">
            <v>14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9</v>
          </cell>
          <cell r="S53">
            <v>9</v>
          </cell>
          <cell r="T53">
            <v>9</v>
          </cell>
          <cell r="U53">
            <v>9</v>
          </cell>
          <cell r="V53">
            <v>9</v>
          </cell>
          <cell r="W53">
            <v>9</v>
          </cell>
          <cell r="X53">
            <v>9</v>
          </cell>
          <cell r="Y53">
            <v>9</v>
          </cell>
          <cell r="Z53">
            <v>9</v>
          </cell>
          <cell r="AA53">
            <v>9</v>
          </cell>
          <cell r="AB53">
            <v>9</v>
          </cell>
          <cell r="AC53">
            <v>9</v>
          </cell>
          <cell r="AD53">
            <v>9</v>
          </cell>
          <cell r="AE53">
            <v>9</v>
          </cell>
          <cell r="AF53">
            <v>9</v>
          </cell>
          <cell r="AG53">
            <v>9</v>
          </cell>
          <cell r="AH53">
            <v>9</v>
          </cell>
          <cell r="AI53">
            <v>9</v>
          </cell>
          <cell r="AJ53">
            <v>9</v>
          </cell>
          <cell r="AK53">
            <v>9</v>
          </cell>
          <cell r="AL53">
            <v>9</v>
          </cell>
          <cell r="AM53">
            <v>9</v>
          </cell>
          <cell r="AN53">
            <v>9</v>
          </cell>
          <cell r="AO53">
            <v>9</v>
          </cell>
          <cell r="AP53">
            <v>9</v>
          </cell>
          <cell r="AQ53">
            <v>9</v>
          </cell>
          <cell r="AR53">
            <v>9</v>
          </cell>
          <cell r="AS53">
            <v>9</v>
          </cell>
          <cell r="AT53">
            <v>9</v>
          </cell>
          <cell r="AU53">
            <v>9</v>
          </cell>
          <cell r="AV53">
            <v>9</v>
          </cell>
          <cell r="AW53">
            <v>9</v>
          </cell>
          <cell r="AX53">
            <v>9</v>
          </cell>
          <cell r="AY53">
            <v>9</v>
          </cell>
          <cell r="AZ53">
            <v>9</v>
          </cell>
          <cell r="BA53">
            <v>9</v>
          </cell>
          <cell r="BB53">
            <v>9</v>
          </cell>
          <cell r="BC53">
            <v>9</v>
          </cell>
          <cell r="BD53">
            <v>9</v>
          </cell>
          <cell r="BE53">
            <v>9</v>
          </cell>
          <cell r="BF53">
            <v>9</v>
          </cell>
          <cell r="BG53">
            <v>9</v>
          </cell>
          <cell r="BH53">
            <v>9</v>
          </cell>
          <cell r="BI53">
            <v>9</v>
          </cell>
          <cell r="BJ53">
            <v>9</v>
          </cell>
          <cell r="BK53">
            <v>9</v>
          </cell>
          <cell r="BL53">
            <v>9</v>
          </cell>
          <cell r="BM53">
            <v>9</v>
          </cell>
          <cell r="BN53">
            <v>9</v>
          </cell>
          <cell r="BO53">
            <v>9</v>
          </cell>
          <cell r="BP53">
            <v>9</v>
          </cell>
          <cell r="BQ53">
            <v>9</v>
          </cell>
          <cell r="BR53">
            <v>9</v>
          </cell>
          <cell r="BS53">
            <v>9</v>
          </cell>
          <cell r="BT53">
            <v>9</v>
          </cell>
          <cell r="BU53">
            <v>9</v>
          </cell>
          <cell r="BV53">
            <v>9</v>
          </cell>
          <cell r="BW53">
            <v>9</v>
          </cell>
          <cell r="BX53">
            <v>9</v>
          </cell>
          <cell r="BY53">
            <v>9</v>
          </cell>
          <cell r="BZ53">
            <v>9</v>
          </cell>
          <cell r="CA53">
            <v>9</v>
          </cell>
          <cell r="CB53">
            <v>9</v>
          </cell>
          <cell r="CC53">
            <v>9</v>
          </cell>
          <cell r="CD53">
            <v>9</v>
          </cell>
          <cell r="CE53">
            <v>9</v>
          </cell>
          <cell r="CF53">
            <v>9</v>
          </cell>
          <cell r="CG53">
            <v>9</v>
          </cell>
          <cell r="CH53">
            <v>9</v>
          </cell>
          <cell r="CI53">
            <v>9</v>
          </cell>
          <cell r="CJ53">
            <v>9</v>
          </cell>
          <cell r="CK53">
            <v>9</v>
          </cell>
          <cell r="CL53">
            <v>9</v>
          </cell>
          <cell r="CM53">
            <v>9</v>
          </cell>
          <cell r="CN53">
            <v>9</v>
          </cell>
          <cell r="CO53">
            <v>9</v>
          </cell>
          <cell r="CP53">
            <v>9</v>
          </cell>
          <cell r="CQ53">
            <v>9</v>
          </cell>
          <cell r="CR53">
            <v>9</v>
          </cell>
          <cell r="CS53">
            <v>9</v>
          </cell>
          <cell r="CT53">
            <v>9</v>
          </cell>
          <cell r="CU53">
            <v>9</v>
          </cell>
          <cell r="CV53">
            <v>9</v>
          </cell>
          <cell r="CW53">
            <v>9</v>
          </cell>
          <cell r="CX53">
            <v>9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400</v>
          </cell>
          <cell r="R54">
            <v>400</v>
          </cell>
          <cell r="S54">
            <v>400</v>
          </cell>
          <cell r="T54">
            <v>400</v>
          </cell>
          <cell r="U54">
            <v>400</v>
          </cell>
          <cell r="V54">
            <v>400</v>
          </cell>
          <cell r="W54">
            <v>400</v>
          </cell>
          <cell r="X54">
            <v>400</v>
          </cell>
          <cell r="Y54">
            <v>400</v>
          </cell>
          <cell r="Z54">
            <v>400</v>
          </cell>
          <cell r="AA54">
            <v>400</v>
          </cell>
          <cell r="AB54">
            <v>400</v>
          </cell>
          <cell r="AC54">
            <v>400</v>
          </cell>
          <cell r="AD54">
            <v>400</v>
          </cell>
          <cell r="AE54">
            <v>400</v>
          </cell>
          <cell r="AF54">
            <v>400</v>
          </cell>
          <cell r="AG54">
            <v>400</v>
          </cell>
          <cell r="AH54">
            <v>400</v>
          </cell>
          <cell r="AI54">
            <v>400</v>
          </cell>
          <cell r="AJ54">
            <v>400</v>
          </cell>
          <cell r="AK54">
            <v>400</v>
          </cell>
          <cell r="AL54">
            <v>400</v>
          </cell>
          <cell r="AM54">
            <v>400</v>
          </cell>
          <cell r="AN54">
            <v>400</v>
          </cell>
          <cell r="AO54">
            <v>400</v>
          </cell>
          <cell r="AP54">
            <v>400</v>
          </cell>
          <cell r="AQ54">
            <v>400</v>
          </cell>
          <cell r="AR54">
            <v>400</v>
          </cell>
          <cell r="AS54">
            <v>400</v>
          </cell>
          <cell r="AT54">
            <v>400</v>
          </cell>
          <cell r="AU54">
            <v>400</v>
          </cell>
          <cell r="AV54">
            <v>400</v>
          </cell>
          <cell r="AW54">
            <v>400</v>
          </cell>
          <cell r="AX54">
            <v>400</v>
          </cell>
          <cell r="AY54">
            <v>400</v>
          </cell>
          <cell r="AZ54">
            <v>400</v>
          </cell>
          <cell r="BA54">
            <v>400</v>
          </cell>
          <cell r="BB54">
            <v>400</v>
          </cell>
          <cell r="BC54">
            <v>400</v>
          </cell>
          <cell r="BD54">
            <v>400</v>
          </cell>
          <cell r="BE54">
            <v>400</v>
          </cell>
          <cell r="BF54">
            <v>400</v>
          </cell>
          <cell r="BG54">
            <v>400</v>
          </cell>
          <cell r="BH54">
            <v>400</v>
          </cell>
          <cell r="BI54">
            <v>400</v>
          </cell>
          <cell r="BJ54">
            <v>400</v>
          </cell>
          <cell r="BK54">
            <v>400</v>
          </cell>
          <cell r="BL54">
            <v>400</v>
          </cell>
          <cell r="BM54">
            <v>400</v>
          </cell>
          <cell r="BN54">
            <v>400</v>
          </cell>
          <cell r="BO54">
            <v>400</v>
          </cell>
          <cell r="BP54">
            <v>400</v>
          </cell>
          <cell r="BQ54">
            <v>400</v>
          </cell>
          <cell r="BR54">
            <v>400</v>
          </cell>
          <cell r="BS54">
            <v>400</v>
          </cell>
          <cell r="BT54">
            <v>400</v>
          </cell>
          <cell r="BU54">
            <v>400</v>
          </cell>
          <cell r="BV54">
            <v>400</v>
          </cell>
          <cell r="BW54">
            <v>400</v>
          </cell>
          <cell r="BX54">
            <v>400</v>
          </cell>
          <cell r="BY54">
            <v>400</v>
          </cell>
          <cell r="BZ54">
            <v>400</v>
          </cell>
          <cell r="CA54">
            <v>400</v>
          </cell>
          <cell r="CB54">
            <v>400</v>
          </cell>
          <cell r="CC54">
            <v>400</v>
          </cell>
          <cell r="CD54">
            <v>400</v>
          </cell>
          <cell r="CE54">
            <v>400</v>
          </cell>
          <cell r="CF54">
            <v>400</v>
          </cell>
          <cell r="CG54">
            <v>400</v>
          </cell>
          <cell r="CH54">
            <v>400</v>
          </cell>
          <cell r="CI54">
            <v>400</v>
          </cell>
          <cell r="CJ54">
            <v>400</v>
          </cell>
          <cell r="CK54">
            <v>400</v>
          </cell>
          <cell r="CL54">
            <v>400</v>
          </cell>
          <cell r="CM54">
            <v>400</v>
          </cell>
          <cell r="CN54">
            <v>400</v>
          </cell>
          <cell r="CO54">
            <v>400</v>
          </cell>
          <cell r="CP54">
            <v>400</v>
          </cell>
          <cell r="CQ54">
            <v>400</v>
          </cell>
          <cell r="CR54">
            <v>400</v>
          </cell>
          <cell r="CS54">
            <v>400</v>
          </cell>
          <cell r="CT54">
            <v>400</v>
          </cell>
          <cell r="CU54">
            <v>400</v>
          </cell>
          <cell r="CV54">
            <v>400</v>
          </cell>
          <cell r="CW54">
            <v>400</v>
          </cell>
          <cell r="CX54">
            <v>400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0.59</v>
          </cell>
          <cell r="K55">
            <v>1.24</v>
          </cell>
          <cell r="L55">
            <v>1.24</v>
          </cell>
          <cell r="M55">
            <v>1.24</v>
          </cell>
          <cell r="N55">
            <v>1.5</v>
          </cell>
          <cell r="O55">
            <v>1.5</v>
          </cell>
          <cell r="P55">
            <v>2.5</v>
          </cell>
          <cell r="Q55">
            <v>4</v>
          </cell>
          <cell r="R55">
            <v>4</v>
          </cell>
          <cell r="S55">
            <v>4</v>
          </cell>
          <cell r="T55">
            <v>4</v>
          </cell>
          <cell r="U55">
            <v>4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4</v>
          </cell>
          <cell r="AA55">
            <v>4</v>
          </cell>
          <cell r="AB55">
            <v>4</v>
          </cell>
          <cell r="AC55">
            <v>4</v>
          </cell>
          <cell r="AD55">
            <v>4</v>
          </cell>
          <cell r="AE55">
            <v>4</v>
          </cell>
          <cell r="AF55">
            <v>4</v>
          </cell>
          <cell r="AG55">
            <v>4</v>
          </cell>
          <cell r="AH55">
            <v>4</v>
          </cell>
          <cell r="AI55">
            <v>4</v>
          </cell>
          <cell r="AJ55">
            <v>4</v>
          </cell>
          <cell r="AK55">
            <v>4</v>
          </cell>
          <cell r="AL55">
            <v>4</v>
          </cell>
          <cell r="AM55">
            <v>4</v>
          </cell>
          <cell r="AN55">
            <v>4</v>
          </cell>
          <cell r="AO55">
            <v>4</v>
          </cell>
          <cell r="AP55">
            <v>4</v>
          </cell>
          <cell r="AQ55">
            <v>4</v>
          </cell>
          <cell r="AR55">
            <v>4</v>
          </cell>
          <cell r="AS55">
            <v>4</v>
          </cell>
          <cell r="AT55">
            <v>4</v>
          </cell>
          <cell r="AU55">
            <v>4</v>
          </cell>
          <cell r="AV55">
            <v>4</v>
          </cell>
          <cell r="AW55">
            <v>4</v>
          </cell>
          <cell r="AX55">
            <v>4</v>
          </cell>
          <cell r="AY55">
            <v>4</v>
          </cell>
          <cell r="AZ55">
            <v>4</v>
          </cell>
          <cell r="BA55">
            <v>4</v>
          </cell>
          <cell r="BB55">
            <v>4</v>
          </cell>
          <cell r="BC55">
            <v>4</v>
          </cell>
          <cell r="BD55">
            <v>4</v>
          </cell>
          <cell r="BE55">
            <v>4</v>
          </cell>
          <cell r="BF55">
            <v>4</v>
          </cell>
          <cell r="BG55">
            <v>4</v>
          </cell>
          <cell r="BH55">
            <v>4</v>
          </cell>
          <cell r="BI55">
            <v>4</v>
          </cell>
          <cell r="BJ55">
            <v>4</v>
          </cell>
          <cell r="BK55">
            <v>4</v>
          </cell>
          <cell r="BL55">
            <v>4</v>
          </cell>
          <cell r="BM55">
            <v>4</v>
          </cell>
          <cell r="BN55">
            <v>4</v>
          </cell>
          <cell r="BO55">
            <v>4</v>
          </cell>
          <cell r="BP55">
            <v>4</v>
          </cell>
          <cell r="BQ55">
            <v>4</v>
          </cell>
          <cell r="BR55">
            <v>4</v>
          </cell>
          <cell r="BS55">
            <v>4</v>
          </cell>
          <cell r="BT55">
            <v>4</v>
          </cell>
          <cell r="BU55">
            <v>4</v>
          </cell>
          <cell r="BV55">
            <v>4</v>
          </cell>
          <cell r="BW55">
            <v>4</v>
          </cell>
          <cell r="BX55">
            <v>4</v>
          </cell>
          <cell r="BY55">
            <v>4</v>
          </cell>
          <cell r="BZ55">
            <v>4</v>
          </cell>
          <cell r="CA55">
            <v>4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  <cell r="CR55">
            <v>4</v>
          </cell>
          <cell r="CS55">
            <v>4</v>
          </cell>
          <cell r="CT55">
            <v>4</v>
          </cell>
          <cell r="CU55">
            <v>4</v>
          </cell>
          <cell r="CV55">
            <v>4</v>
          </cell>
          <cell r="CW55">
            <v>4</v>
          </cell>
          <cell r="CX55">
            <v>4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ใบคั่น-ราคา"/>
      <sheetName val="BACKUP SHEET"/>
      <sheetName val="แผนที่"/>
      <sheetName val="ใบคั่น-Breakdown"/>
      <sheetName val="ใบคั่น-เอกสารเพิ่ม"/>
      <sheetName val="พื้นที่ฝนตกชุก"/>
      <sheetName val="ทางเชื่อม"/>
      <sheetName val="ราคาหิน"/>
      <sheetName val="ปริมาณงาน1"/>
      <sheetName val="รางระบาย"/>
      <sheetName val="ต้นทุนตามมติ1"/>
      <sheetName val="ป้ายจราจร"/>
      <sheetName val="คอนกรีต+ไม้แบบอย่างง่าย (2)"/>
      <sheetName val="ต้นทุนตามมติ"/>
      <sheetName val="ปร.5"/>
      <sheetName val="ปร.4"/>
      <sheetName val="Factor F_Road"/>
      <sheetName val="ค่าเสื่อมราคา"/>
      <sheetName val="ท่อกลม"/>
      <sheetName val="4.ข้อมูลโครงการ"/>
      <sheetName val="ราคาวัสดุ-ค่าแรง"/>
      <sheetName val="ข้อมูลขนส่ง"/>
      <sheetName val="สิบล้อขนส่ง"/>
      <sheetName val="รถพ่วงขนส่ง"/>
      <sheetName val="ปร.4เสนอ"/>
      <sheetName val="ค่างานต้นทุน"/>
      <sheetName val="แนะนำ"/>
      <sheetName val="C&amp;F_หลัก (1)"/>
      <sheetName val="เมนู"/>
      <sheetName val="ตามมติ คสล.5.00ม."/>
      <sheetName val="ตามมติ คสล.6.00ม. "/>
      <sheetName val="ตามมติ คสล.8.00ม."/>
      <sheetName val="ราคากลางใหม่"/>
      <sheetName val="ปร.5 กลาง"/>
      <sheetName val="ราคาราง"/>
      <sheetName val="SingleBox 2"/>
      <sheetName val="SingleBox 3"/>
      <sheetName val="SingleBox 4"/>
      <sheetName val="approach"/>
      <sheetName val="SingleBox 1"/>
      <sheetName val="คสล.280 มีรอยต่อ(4ม.)"/>
      <sheetName val="คสล.280 มีรอยต่อ(5ม.) "/>
      <sheetName val="คสล.280 มีรอยต่อ(6ม.) "/>
      <sheetName val="คสล.280 มีรอยต่อ(8ม.) "/>
      <sheetName val="หกล้อขนส่ง"/>
      <sheetName val="ค่ากำแพงปากท่อ"/>
      <sheetName val="ดินตัด-ถม"/>
      <sheetName val="สะพาน7x12ม."/>
      <sheetName val="คสล.280มีรอยต่อ(5)"/>
      <sheetName val="ปริมาณงาน"/>
      <sheetName val="คสล.280มีรอยต่อ (4)"/>
      <sheetName val="HW&amp;EW"/>
      <sheetName val="widening "/>
      <sheetName val="Multi_Box 1"/>
      <sheetName val="Multi_Box 2"/>
      <sheetName val="Multi_Box 3"/>
      <sheetName val="Multi_Box 4"/>
      <sheetName val="ข้อมูล_Box"/>
      <sheetName val="ข้อมูลสะพาน1"/>
      <sheetName val="ข้อมูลคำนวณ1"/>
      <sheetName val="ค่างานต้นทุนสะพาน1"/>
      <sheetName val="ปร.4สะพาน1"/>
      <sheetName val="หักค่าขนส่ง"/>
      <sheetName val="คสล.280ไม่มีรอยต่อ (2)"/>
      <sheetName val="คสล.280ไม่มีรอยต่อ (3)"/>
      <sheetName val="คสล.280ไร้เหล็กเสริม(ก)"/>
      <sheetName val="คสล.325ksc"/>
      <sheetName val="อำนวยการ"/>
      <sheetName val="ดอกเบี้ย-กำไร"/>
      <sheetName val="Factor F_Bridge-Box"/>
      <sheetName val="ประมาณราคาก่อสร้าง น้ำมัน 25"/>
    </sheetNames>
    <definedNames>
      <definedName name="GotoMenu1"/>
    </definedNames>
    <sheetDataSet>
      <sheetData sheetId="8">
        <row r="27">
          <cell r="G27">
            <v>300</v>
          </cell>
        </row>
      </sheetData>
      <sheetData sheetId="17">
        <row r="35">
          <cell r="B35" t="str">
            <v>งานชั้นพื้นทาง (หินคลุก)</v>
          </cell>
        </row>
        <row r="36">
          <cell r="B36" t="str">
            <v>งาน TACK COAT</v>
          </cell>
        </row>
        <row r="37">
          <cell r="B37" t="str">
            <v>งาน PRIME COAT</v>
          </cell>
        </row>
        <row r="38">
          <cell r="B38" t="str">
            <v>งานผิวจราจร </v>
          </cell>
          <cell r="D38" t="str">
            <v>AC ปูบน PrimeCoat</v>
          </cell>
        </row>
        <row r="39">
          <cell r="B39" t="str">
            <v>งานผิวจราจร</v>
          </cell>
          <cell r="D39" t="str">
            <v>AC ปูบน TackCoat</v>
          </cell>
        </row>
        <row r="40">
          <cell r="B40" t="str">
            <v>งานผิวไหล่ทาง</v>
          </cell>
          <cell r="D40" t="str">
            <v>AC ปูบน PrimeCoat</v>
          </cell>
        </row>
        <row r="41">
          <cell r="B41" t="str">
            <v>งานผิวไหล่ทาง</v>
          </cell>
          <cell r="D41" t="str">
            <v>AC ปูบน TackCoat</v>
          </cell>
        </row>
        <row r="42">
          <cell r="B42" t="str">
            <v>งานผิวทางเชื่อม</v>
          </cell>
          <cell r="D42" t="str">
            <v>AC ปูบน PrimeCoat</v>
          </cell>
        </row>
        <row r="43">
          <cell r="B43" t="str">
            <v>งานผิวทางเชื่อม</v>
          </cell>
          <cell r="D43" t="str">
            <v>AC ปูบน TackCoat</v>
          </cell>
        </row>
        <row r="47">
          <cell r="B47" t="str">
            <v>งานชั้นพื้นทาง (หินคลุก)</v>
          </cell>
        </row>
        <row r="48">
          <cell r="B48" t="str">
            <v>งาน TACK COAT</v>
          </cell>
        </row>
        <row r="49">
          <cell r="B49" t="str">
            <v>งาน PRIME COAT</v>
          </cell>
        </row>
        <row r="50">
          <cell r="B50" t="str">
            <v>งานผิวทางเชื่อม</v>
          </cell>
          <cell r="D50" t="str">
            <v>AC ปูบน PrimeCoat</v>
          </cell>
        </row>
        <row r="51">
          <cell r="B51" t="str">
            <v>งานผิวทางเชื่อม</v>
          </cell>
          <cell r="D51" t="str">
            <v>AC ปูบน TackCoat</v>
          </cell>
        </row>
        <row r="189">
          <cell r="B189" t="str">
            <v>สีเทอร์โม</v>
          </cell>
          <cell r="C189" t="str">
            <v>สีเหลือง + สีขาว</v>
          </cell>
        </row>
      </sheetData>
      <sheetData sheetId="22">
        <row r="8">
          <cell r="F8">
            <v>10</v>
          </cell>
        </row>
        <row r="9">
          <cell r="F9">
            <v>0</v>
          </cell>
        </row>
        <row r="10">
          <cell r="F10">
            <v>50</v>
          </cell>
        </row>
        <row r="11">
          <cell r="F11">
            <v>255.14</v>
          </cell>
        </row>
        <row r="12">
          <cell r="F12">
            <v>354.68</v>
          </cell>
        </row>
        <row r="13">
          <cell r="F13">
            <v>403.6666666666667</v>
          </cell>
          <cell r="G13" t="str">
            <v>ราคาพาณิชย์จังหวัด(เขต อ.เมือง)</v>
          </cell>
        </row>
        <row r="14">
          <cell r="F14">
            <v>354.68</v>
          </cell>
        </row>
        <row r="15">
          <cell r="F15">
            <v>582.6666666666666</v>
          </cell>
          <cell r="G15" t="str">
            <v>ราคาพาณิชย์จังหวัด(เขต อ.เมือง)</v>
          </cell>
        </row>
        <row r="16">
          <cell r="F16">
            <v>498</v>
          </cell>
        </row>
        <row r="17">
          <cell r="F17">
            <v>423.47</v>
          </cell>
        </row>
        <row r="18">
          <cell r="F18">
            <v>19505.33</v>
          </cell>
        </row>
        <row r="19">
          <cell r="F19">
            <v>19936</v>
          </cell>
        </row>
        <row r="20">
          <cell r="F20">
            <v>19289.33</v>
          </cell>
        </row>
        <row r="21">
          <cell r="F21">
            <v>15150</v>
          </cell>
        </row>
        <row r="22">
          <cell r="F22">
            <v>2448.6</v>
          </cell>
        </row>
        <row r="23">
          <cell r="F23">
            <v>210.28</v>
          </cell>
        </row>
        <row r="24">
          <cell r="F24">
            <v>280.38</v>
          </cell>
        </row>
        <row r="25">
          <cell r="F25">
            <v>19911</v>
          </cell>
        </row>
        <row r="26">
          <cell r="F26">
            <v>47.66</v>
          </cell>
        </row>
        <row r="27">
          <cell r="F27">
            <v>579.44</v>
          </cell>
        </row>
        <row r="28">
          <cell r="F28">
            <v>373.83</v>
          </cell>
        </row>
        <row r="29">
          <cell r="F29">
            <v>560.75</v>
          </cell>
        </row>
        <row r="30">
          <cell r="F30">
            <v>1121.5</v>
          </cell>
        </row>
        <row r="31">
          <cell r="F31">
            <v>1401.87</v>
          </cell>
        </row>
        <row r="32">
          <cell r="F32">
            <v>2056.07</v>
          </cell>
        </row>
        <row r="33">
          <cell r="F33">
            <v>0</v>
          </cell>
        </row>
        <row r="44">
          <cell r="F44">
            <v>20206.93</v>
          </cell>
        </row>
        <row r="45">
          <cell r="F45">
            <v>19478.21</v>
          </cell>
        </row>
        <row r="46">
          <cell r="F46">
            <v>19996.63</v>
          </cell>
        </row>
        <row r="47">
          <cell r="F47">
            <v>19982.66</v>
          </cell>
        </row>
        <row r="48">
          <cell r="F48">
            <v>20428.8</v>
          </cell>
        </row>
        <row r="49">
          <cell r="F49">
            <v>19374.53</v>
          </cell>
        </row>
        <row r="50">
          <cell r="F50">
            <v>19471.4</v>
          </cell>
        </row>
        <row r="51">
          <cell r="F51">
            <v>18359.93</v>
          </cell>
        </row>
        <row r="52">
          <cell r="F52">
            <v>18570.31</v>
          </cell>
        </row>
        <row r="53">
          <cell r="F53">
            <v>18647.99</v>
          </cell>
        </row>
        <row r="56">
          <cell r="F56">
            <v>570.09</v>
          </cell>
        </row>
        <row r="57">
          <cell r="F57">
            <v>1205.61</v>
          </cell>
        </row>
        <row r="58">
          <cell r="F58">
            <v>230.84</v>
          </cell>
        </row>
        <row r="59">
          <cell r="F59">
            <v>80</v>
          </cell>
        </row>
        <row r="60">
          <cell r="F60">
            <v>200</v>
          </cell>
        </row>
        <row r="61">
          <cell r="F61">
            <v>30.37</v>
          </cell>
        </row>
        <row r="63">
          <cell r="F63">
            <v>150</v>
          </cell>
        </row>
        <row r="65">
          <cell r="F65">
            <v>30</v>
          </cell>
        </row>
        <row r="66">
          <cell r="F66">
            <v>280</v>
          </cell>
        </row>
        <row r="67">
          <cell r="F67">
            <v>205.61</v>
          </cell>
        </row>
        <row r="68">
          <cell r="F68">
            <v>10</v>
          </cell>
        </row>
        <row r="69">
          <cell r="F69">
            <v>15</v>
          </cell>
        </row>
        <row r="83">
          <cell r="F83">
            <v>436</v>
          </cell>
        </row>
        <row r="84">
          <cell r="F84">
            <v>498</v>
          </cell>
        </row>
        <row r="85">
          <cell r="F85">
            <v>133</v>
          </cell>
        </row>
        <row r="86">
          <cell r="F86">
            <v>133</v>
          </cell>
        </row>
        <row r="87">
          <cell r="F87">
            <v>4100</v>
          </cell>
        </row>
        <row r="92">
          <cell r="F92">
            <v>1559</v>
          </cell>
        </row>
        <row r="93">
          <cell r="F93">
            <v>300</v>
          </cell>
        </row>
      </sheetData>
      <sheetData sheetId="24">
        <row r="26">
          <cell r="AH26">
            <v>60</v>
          </cell>
        </row>
        <row r="28">
          <cell r="AH28">
            <v>55</v>
          </cell>
        </row>
        <row r="84">
          <cell r="AH84">
            <v>11.63564</v>
          </cell>
        </row>
      </sheetData>
      <sheetData sheetId="25">
        <row r="31">
          <cell r="AA31">
            <v>60</v>
          </cell>
        </row>
        <row r="33">
          <cell r="AA33">
            <v>55</v>
          </cell>
        </row>
        <row r="92">
          <cell r="AA92">
            <v>16.55313</v>
          </cell>
        </row>
      </sheetData>
      <sheetData sheetId="27">
        <row r="5">
          <cell r="H5">
            <v>1.73</v>
          </cell>
        </row>
        <row r="7">
          <cell r="H7">
            <v>10.96</v>
          </cell>
        </row>
        <row r="12">
          <cell r="H12">
            <v>67.68</v>
          </cell>
        </row>
        <row r="18">
          <cell r="H18">
            <v>40.55</v>
          </cell>
        </row>
        <row r="22">
          <cell r="H22">
            <v>68.35</v>
          </cell>
        </row>
        <row r="26">
          <cell r="H26">
            <v>132.11</v>
          </cell>
        </row>
        <row r="35">
          <cell r="H35">
            <v>129.5</v>
          </cell>
        </row>
        <row r="38">
          <cell r="H38">
            <v>46.38</v>
          </cell>
        </row>
        <row r="47">
          <cell r="H47">
            <v>139.77</v>
          </cell>
        </row>
        <row r="55">
          <cell r="H55">
            <v>219.77</v>
          </cell>
        </row>
        <row r="62">
          <cell r="H62">
            <v>878.92</v>
          </cell>
        </row>
        <row r="67">
          <cell r="H67">
            <v>20191.800000000003</v>
          </cell>
        </row>
        <row r="68">
          <cell r="H68">
            <v>20622.47</v>
          </cell>
        </row>
        <row r="69">
          <cell r="H69">
            <v>19975.800000000003</v>
          </cell>
        </row>
        <row r="74">
          <cell r="H74">
            <v>836.8566666666666</v>
          </cell>
        </row>
        <row r="75">
          <cell r="H75">
            <v>657.8566666666667</v>
          </cell>
        </row>
        <row r="79">
          <cell r="H79">
            <v>27.41</v>
          </cell>
        </row>
        <row r="90">
          <cell r="H90">
            <v>11.14</v>
          </cell>
        </row>
        <row r="91">
          <cell r="H91">
            <v>11.14</v>
          </cell>
        </row>
        <row r="93">
          <cell r="H93">
            <v>51.35</v>
          </cell>
        </row>
        <row r="98">
          <cell r="H98">
            <v>47.42</v>
          </cell>
        </row>
        <row r="99">
          <cell r="H99">
            <v>107.66</v>
          </cell>
        </row>
        <row r="104">
          <cell r="H104">
            <v>434.27</v>
          </cell>
        </row>
        <row r="107">
          <cell r="H107">
            <v>364.17</v>
          </cell>
        </row>
        <row r="111">
          <cell r="H111">
            <v>608.87</v>
          </cell>
        </row>
        <row r="115">
          <cell r="H115">
            <v>2616.28</v>
          </cell>
        </row>
        <row r="116">
          <cell r="H116">
            <v>1377.3557999999998</v>
          </cell>
        </row>
        <row r="117">
          <cell r="H117">
            <v>1481</v>
          </cell>
        </row>
        <row r="118">
          <cell r="H118">
            <v>1724</v>
          </cell>
        </row>
        <row r="119">
          <cell r="H119">
            <v>1724</v>
          </cell>
        </row>
        <row r="120">
          <cell r="H120">
            <v>1747</v>
          </cell>
        </row>
        <row r="121">
          <cell r="H121">
            <v>1789</v>
          </cell>
        </row>
        <row r="122">
          <cell r="H122">
            <v>1789</v>
          </cell>
        </row>
        <row r="125">
          <cell r="H125">
            <v>19978.68</v>
          </cell>
        </row>
        <row r="369">
          <cell r="H369">
            <v>20434.61</v>
          </cell>
        </row>
        <row r="370">
          <cell r="H370">
            <v>19705.89</v>
          </cell>
        </row>
        <row r="371">
          <cell r="H371">
            <v>20224.31</v>
          </cell>
        </row>
        <row r="373">
          <cell r="H373">
            <v>25639.83</v>
          </cell>
        </row>
        <row r="374">
          <cell r="H374">
            <v>19602.21</v>
          </cell>
        </row>
        <row r="382">
          <cell r="H382">
            <v>19699.08</v>
          </cell>
        </row>
        <row r="383">
          <cell r="H383">
            <v>18587.61</v>
          </cell>
        </row>
        <row r="384">
          <cell r="H384">
            <v>18797.99</v>
          </cell>
        </row>
        <row r="385">
          <cell r="H385">
            <v>18875.670000000002</v>
          </cell>
        </row>
        <row r="409">
          <cell r="H409">
            <v>217.9998335613315</v>
          </cell>
        </row>
        <row r="410">
          <cell r="H410">
            <v>214.8648335613315</v>
          </cell>
        </row>
        <row r="423">
          <cell r="H423">
            <v>12.66</v>
          </cell>
        </row>
      </sheetData>
      <sheetData sheetId="36">
        <row r="23">
          <cell r="I23">
            <v>2930</v>
          </cell>
        </row>
        <row r="44">
          <cell r="I44">
            <v>660</v>
          </cell>
        </row>
        <row r="66">
          <cell r="I66">
            <v>380</v>
          </cell>
        </row>
        <row r="89">
          <cell r="I89">
            <v>540</v>
          </cell>
        </row>
        <row r="112">
          <cell r="I112">
            <v>710</v>
          </cell>
        </row>
        <row r="135">
          <cell r="I135">
            <v>734</v>
          </cell>
        </row>
      </sheetData>
      <sheetData sheetId="42">
        <row r="26">
          <cell r="J26">
            <v>444</v>
          </cell>
        </row>
      </sheetData>
      <sheetData sheetId="46">
        <row r="84">
          <cell r="AH84">
            <v>8.09876</v>
          </cell>
        </row>
      </sheetData>
      <sheetData sheetId="55">
        <row r="9">
          <cell r="C9" t="str">
            <v>30 </v>
          </cell>
        </row>
        <row r="52">
          <cell r="B52">
            <v>4</v>
          </cell>
          <cell r="C52">
            <v>2.5</v>
          </cell>
        </row>
        <row r="71">
          <cell r="H71">
            <v>3</v>
          </cell>
        </row>
        <row r="104">
          <cell r="G104">
            <v>186.19</v>
          </cell>
        </row>
        <row r="105">
          <cell r="G105">
            <v>10.88</v>
          </cell>
        </row>
      </sheetData>
      <sheetData sheetId="60">
        <row r="5">
          <cell r="T5">
            <v>1</v>
          </cell>
        </row>
      </sheetData>
      <sheetData sheetId="61">
        <row r="51">
          <cell r="C51">
            <v>9.24</v>
          </cell>
        </row>
        <row r="70">
          <cell r="C70">
            <v>0.5</v>
          </cell>
        </row>
        <row r="98">
          <cell r="C98">
            <v>0.58</v>
          </cell>
        </row>
        <row r="100">
          <cell r="C100">
            <v>1</v>
          </cell>
        </row>
        <row r="108">
          <cell r="C108">
            <v>1.63</v>
          </cell>
        </row>
        <row r="109">
          <cell r="C109">
            <v>2.83</v>
          </cell>
        </row>
      </sheetData>
      <sheetData sheetId="62">
        <row r="22">
          <cell r="I22">
            <v>0</v>
          </cell>
        </row>
        <row r="40">
          <cell r="I40">
            <v>0</v>
          </cell>
        </row>
      </sheetData>
      <sheetData sheetId="63">
        <row r="49">
          <cell r="I49">
            <v>325632.93</v>
          </cell>
        </row>
        <row r="67">
          <cell r="I67">
            <v>0</v>
          </cell>
        </row>
        <row r="102">
          <cell r="I102">
            <v>126676</v>
          </cell>
        </row>
        <row r="128">
          <cell r="I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เมนู"/>
      <sheetName val="4.ข้อมูลโครงการ"/>
      <sheetName val="5.ราคาวัสดุ-ค่าแรง"/>
      <sheetName val="3.ข้อมูลขนส่ง"/>
      <sheetName val="6.ค่างานต้นทุน"/>
      <sheetName val="ปริมาณงาน"/>
      <sheetName val="2.ปร.4"/>
      <sheetName val="ปร.5"/>
      <sheetName val="approach"/>
      <sheetName val="ราคาราง"/>
      <sheetName val="ราคาราง (3)"/>
      <sheetName val="ค่าเสื่อมราคา"/>
      <sheetName val="SingleBox ดัดแปลง"/>
      <sheetName val="คสล.280มีรอยต่อ(0.20)"/>
      <sheetName val="SingleBox 1"/>
      <sheetName val="คสล.280ไม่มีรอยต่อ(0.15 ม.)"/>
      <sheetName val="ท่อกลม"/>
      <sheetName val="ดินตัด-ถม"/>
      <sheetName val="widening  "/>
      <sheetName val="ทางเชื่อม"/>
      <sheetName val="HW&amp;EW"/>
      <sheetName val="ป้ายจราจร"/>
      <sheetName val="รางระบาย"/>
      <sheetName val="ราคาราง (2)"/>
      <sheetName val="SingleBox 2"/>
      <sheetName val="SingleBox 3"/>
      <sheetName val="SingleBox 4"/>
      <sheetName val="Multi_Box 1"/>
      <sheetName val="Multi_Box 2"/>
      <sheetName val="Multi_Box 3"/>
      <sheetName val="Multi_Box 4"/>
      <sheetName val="ข้อมูล_Box"/>
      <sheetName val="ข้อมูลสะพาน1"/>
      <sheetName val="ข้อมูลคำนวณ1"/>
      <sheetName val="ค่างานต้นทุนสะพาน1"/>
      <sheetName val="ปร.4สะพาน1"/>
      <sheetName val="หักค่าขนส่ง"/>
      <sheetName val="คสล.280มีรอยต่อ (2)"/>
      <sheetName val="คสล.280ไม่มีรอยต่อ (2)"/>
      <sheetName val="คสล.280ไม่มีรอยต่อ (3)"/>
      <sheetName val="คสล.280ไร้เหล็กเสริม(ก)"/>
      <sheetName val="คสล.325ksc"/>
      <sheetName val="ค่ากำแพงปากท่อ"/>
      <sheetName val="อำนวยการ"/>
      <sheetName val="ดอกเบี้ย-กำไร"/>
      <sheetName val="หกล้อขนส่ง"/>
      <sheetName val="สิบล้อขนส่ง"/>
      <sheetName val="รถพ่วงขนส่ง"/>
      <sheetName val="Factor F_Road"/>
      <sheetName val="Factor F_Bridge-Box"/>
    </sheetNames>
    <sheetDataSet>
      <sheetData sheetId="3">
        <row r="48">
          <cell r="F48">
            <v>25412.15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สารบัญ"/>
      <sheetName val="ปก"/>
      <sheetName val="รายละเอียดโครงการ"/>
      <sheetName val="สรุป ปร5"/>
      <sheetName val="ปร.4_1"/>
      <sheetName val="ปร.4_2"/>
      <sheetName val="แหล่งวัสดุ"/>
      <sheetName val="แหล่งวัสดุ (2)"/>
      <sheetName val="เอกสารแสดงราคาต่อหน่วย_1"/>
      <sheetName val="froad"/>
      <sheetName val="fbride"/>
      <sheetName val="ราคาวัสดุแพร่"/>
      <sheetName val="ราคากรุงเทพ"/>
      <sheetName val="f ทาง"/>
      <sheetName val="f สะพานและท่อเหลี่ยม"/>
      <sheetName val="F%และค่าขนส่ง"/>
      <sheetName val="ค่าขนส่ง(6ล้อ)"/>
      <sheetName val="ค่าขนส่ง(10ล้อ)"/>
      <sheetName val="ค่าขนส่ง(พ่วง)"/>
      <sheetName val="อัตราราคางานทา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ข้อมูลสะพาน"/>
      <sheetName val="ราคาวัสดุ"/>
      <sheetName val="ข้อมูลขนส่ง"/>
      <sheetName val="ต้นทุนวัสดุ"/>
      <sheetName val="ค่างานต้นทุนสะพาน"/>
      <sheetName val="ข้อมูลคำนวณ"/>
      <sheetName val="Factor_F"/>
      <sheetName val="ค่าเสื่อมราคา"/>
      <sheetName val="ปร.5"/>
      <sheetName val="ปร.4"/>
      <sheetName val="หกล้อขนส่ง"/>
      <sheetName val="สิบล้อขนส่ง"/>
      <sheetName val="รถพ่วงขนส่ง"/>
      <sheetName val="ค่างานต้นทุนถนน"/>
      <sheetName val="approach"/>
      <sheetName val="ข้อมูล1"/>
      <sheetName val="คสล.6.00มีรอยต่อ"/>
    </sheetNames>
    <sheetDataSet>
      <sheetData sheetId="2">
        <row r="23">
          <cell r="D23">
            <v>24416.94</v>
          </cell>
        </row>
        <row r="24">
          <cell r="D24">
            <v>23973.19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1"/>
      <sheetName val="รายละเอียดโครงการ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แนะนำ"/>
      <sheetName val="เมนู"/>
      <sheetName val="ปร.5 ราคากลาง"/>
      <sheetName val="ปร.5"/>
      <sheetName val="ปร.4"/>
      <sheetName val="4.ข้อมูลโครงการ"/>
      <sheetName val="ราคาวัสดุ-ค่าแรง"/>
      <sheetName val="ข้อมูลขนส่ง"/>
      <sheetName val="ค่างานต้นทุน"/>
      <sheetName val="มติ ครม. (4.00) หนา 0.15"/>
      <sheetName val="มติ ครม. (6.00) หนา 0.20"/>
      <sheetName val="มติครม. 280 (8.00) หนา 0.20 "/>
      <sheetName val="คสล.280 ไม่มีรอยต่อ(4ม.)"/>
      <sheetName val="คสล.280 มีรอยต่อ(4ม.)"/>
      <sheetName val="คสล.280 มีรอยต่อ(5ม.) "/>
      <sheetName val="คสล.280 มีรอยต่อ(6ม.) ตัด10เมตร"/>
      <sheetName val="คสล.280 มีรอยต่อ(6ม.) "/>
      <sheetName val="คสล.280 มีรอยต่อ(8ม.) "/>
      <sheetName val="ค่าเสื่อมราคา"/>
      <sheetName val="หกล้อขนส่ง"/>
      <sheetName val="สิบล้อขนส่ง"/>
      <sheetName val="รถพ่วงขนส่ง"/>
      <sheetName val="ราคาราง"/>
      <sheetName val="ค่ากำแพงปากท่อ"/>
      <sheetName val="ดินตัด-ถม"/>
      <sheetName val="สะพาน7x12ม."/>
      <sheetName val="คสล.280มีรอยต่อ(5)"/>
      <sheetName val="ปริมาณงาน"/>
      <sheetName val="ท่อกลม"/>
      <sheetName val="คสล.280มีรอยต่อ (4)"/>
      <sheetName val="SingleBox 1"/>
      <sheetName val="ทางเชื่อม"/>
      <sheetName val="HW&amp;EW"/>
      <sheetName val="รางระบาย"/>
      <sheetName val="widening "/>
      <sheetName val="ป้ายจราจร"/>
      <sheetName val="SingleBox 2"/>
      <sheetName val="SingleBox 3"/>
      <sheetName val="SingleBox 4"/>
      <sheetName val="Multi_Box 1"/>
      <sheetName val="Multi_Box 2"/>
      <sheetName val="Multi_Box 3"/>
      <sheetName val="Multi_Box 4"/>
      <sheetName val="ข้อมูล_Box"/>
      <sheetName val="ข้อมูลสะพาน1"/>
      <sheetName val="ข้อมูลคำนวณ1"/>
      <sheetName val="ค่างานต้นทุนสะพาน1"/>
      <sheetName val="ปร.4สะพาน1"/>
      <sheetName val="หักค่าขนส่ง"/>
      <sheetName val="approach"/>
      <sheetName val="คสล.280ไม่มีรอยต่อ (2)"/>
      <sheetName val="คสล.280ไม่มีรอยต่อ (3)"/>
      <sheetName val="คสล.280ไร้เหล็กเสริม(ก)"/>
      <sheetName val="คสล.325ksc"/>
      <sheetName val="อำนวยการ"/>
      <sheetName val="ดอกเบี้ย-กำไร"/>
      <sheetName val="Factor F_Road"/>
      <sheetName val="Factor F_Bridge-Box"/>
    </sheetNames>
    <sheetDataSet>
      <sheetData sheetId="8">
        <row r="119">
          <cell r="H119">
            <v>1557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8"/>
  <sheetViews>
    <sheetView showGridLines="0" view="pageBreakPreview" zoomScale="130" zoomScaleNormal="130" zoomScaleSheetLayoutView="130" zoomScalePageLayoutView="0" workbookViewId="0" topLeftCell="A3">
      <pane ySplit="3" topLeftCell="A63" activePane="bottomLeft" state="frozen"/>
      <selection pane="topLeft" activeCell="A3" sqref="A3"/>
      <selection pane="bottomLeft" activeCell="AI49" sqref="AI49"/>
    </sheetView>
  </sheetViews>
  <sheetFormatPr defaultColWidth="9.140625" defaultRowHeight="21.75"/>
  <cols>
    <col min="1" max="1" width="18.8515625" style="544" customWidth="1"/>
    <col min="2" max="2" width="15.140625" style="544" customWidth="1"/>
    <col min="3" max="3" width="10.140625" style="544" customWidth="1"/>
    <col min="4" max="4" width="8.7109375" style="544" customWidth="1"/>
    <col min="5" max="7" width="8.7109375" style="544" hidden="1" customWidth="1"/>
    <col min="8" max="10" width="8.7109375" style="544" customWidth="1"/>
    <col min="11" max="13" width="8.7109375" style="544" hidden="1" customWidth="1"/>
    <col min="14" max="14" width="8.7109375" style="501" customWidth="1"/>
    <col min="15" max="15" width="8.7109375" style="501" hidden="1" customWidth="1"/>
    <col min="16" max="16" width="8.7109375" style="501" customWidth="1"/>
    <col min="17" max="23" width="8.7109375" style="501" hidden="1" customWidth="1"/>
    <col min="24" max="24" width="8.7109375" style="501" customWidth="1"/>
    <col min="25" max="29" width="8.7109375" style="501" hidden="1" customWidth="1"/>
    <col min="30" max="30" width="8.7109375" style="501" customWidth="1"/>
    <col min="31" max="31" width="8.7109375" style="501" hidden="1" customWidth="1"/>
    <col min="32" max="32" width="8.7109375" style="501" customWidth="1"/>
    <col min="33" max="33" width="8.421875" style="501" hidden="1" customWidth="1"/>
    <col min="34" max="16384" width="9.140625" style="501" customWidth="1"/>
  </cols>
  <sheetData>
    <row r="1" spans="1:33" ht="24" hidden="1">
      <c r="A1" s="712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</row>
    <row r="2" spans="1:33" ht="24" hidden="1">
      <c r="A2" s="71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</row>
    <row r="3" spans="1:33" ht="28.5" customHeight="1" thickBot="1">
      <c r="A3" s="713" t="s">
        <v>493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</row>
    <row r="4" spans="1:33" ht="40.5" customHeight="1">
      <c r="A4" s="714" t="s">
        <v>44</v>
      </c>
      <c r="B4" s="716" t="s">
        <v>494</v>
      </c>
      <c r="C4" s="718" t="s">
        <v>495</v>
      </c>
      <c r="D4" s="502" t="s">
        <v>496</v>
      </c>
      <c r="E4" s="720" t="s">
        <v>497</v>
      </c>
      <c r="F4" s="502" t="s">
        <v>498</v>
      </c>
      <c r="G4" s="502" t="s">
        <v>499</v>
      </c>
      <c r="H4" s="503" t="s">
        <v>500</v>
      </c>
      <c r="I4" s="502" t="s">
        <v>501</v>
      </c>
      <c r="J4" s="502" t="s">
        <v>502</v>
      </c>
      <c r="K4" s="504" t="s">
        <v>503</v>
      </c>
      <c r="L4" s="505" t="s">
        <v>504</v>
      </c>
      <c r="M4" s="503" t="s">
        <v>505</v>
      </c>
      <c r="N4" s="502" t="s">
        <v>506</v>
      </c>
      <c r="O4" s="502" t="s">
        <v>496</v>
      </c>
      <c r="P4" s="502" t="s">
        <v>496</v>
      </c>
      <c r="Q4" s="502" t="s">
        <v>496</v>
      </c>
      <c r="R4" s="502" t="s">
        <v>507</v>
      </c>
      <c r="S4" s="502" t="s">
        <v>507</v>
      </c>
      <c r="T4" s="502" t="s">
        <v>508</v>
      </c>
      <c r="U4" s="502" t="s">
        <v>509</v>
      </c>
      <c r="V4" s="502" t="s">
        <v>510</v>
      </c>
      <c r="W4" s="502" t="s">
        <v>511</v>
      </c>
      <c r="X4" s="722" t="s">
        <v>512</v>
      </c>
      <c r="Y4" s="502"/>
      <c r="Z4" s="502"/>
      <c r="AA4" s="502"/>
      <c r="AB4" s="502"/>
      <c r="AC4" s="502" t="s">
        <v>41</v>
      </c>
      <c r="AD4" s="502" t="s">
        <v>41</v>
      </c>
      <c r="AE4" s="724" t="s">
        <v>513</v>
      </c>
      <c r="AF4" s="506" t="s">
        <v>514</v>
      </c>
      <c r="AG4" s="507" t="s">
        <v>515</v>
      </c>
    </row>
    <row r="5" spans="1:33" ht="42" customHeight="1" thickBot="1">
      <c r="A5" s="715"/>
      <c r="B5" s="717"/>
      <c r="C5" s="719"/>
      <c r="D5" s="508" t="s">
        <v>516</v>
      </c>
      <c r="E5" s="721"/>
      <c r="F5" s="509" t="s">
        <v>517</v>
      </c>
      <c r="G5" s="509" t="s">
        <v>518</v>
      </c>
      <c r="H5" s="510"/>
      <c r="I5" s="509"/>
      <c r="J5" s="509"/>
      <c r="K5" s="511" t="s">
        <v>519</v>
      </c>
      <c r="L5" s="512" t="s">
        <v>520</v>
      </c>
      <c r="M5" s="510" t="s">
        <v>521</v>
      </c>
      <c r="N5" s="508"/>
      <c r="O5" s="508" t="s">
        <v>522</v>
      </c>
      <c r="P5" s="508" t="s">
        <v>522</v>
      </c>
      <c r="Q5" s="508" t="s">
        <v>523</v>
      </c>
      <c r="R5" s="508" t="s">
        <v>522</v>
      </c>
      <c r="S5" s="508" t="s">
        <v>516</v>
      </c>
      <c r="T5" s="513"/>
      <c r="U5" s="508"/>
      <c r="V5" s="514" t="s">
        <v>524</v>
      </c>
      <c r="W5" s="512" t="s">
        <v>525</v>
      </c>
      <c r="X5" s="723"/>
      <c r="Y5" s="509"/>
      <c r="Z5" s="509"/>
      <c r="AA5" s="509"/>
      <c r="AB5" s="509"/>
      <c r="AC5" s="509" t="s">
        <v>44</v>
      </c>
      <c r="AD5" s="509" t="s">
        <v>526</v>
      </c>
      <c r="AE5" s="725"/>
      <c r="AF5" s="515" t="s">
        <v>527</v>
      </c>
      <c r="AG5" s="516" t="s">
        <v>528</v>
      </c>
    </row>
    <row r="6" spans="1:33" ht="24.75" customHeight="1">
      <c r="A6" s="517"/>
      <c r="B6" s="518" t="s">
        <v>529</v>
      </c>
      <c r="C6" s="519" t="s">
        <v>530</v>
      </c>
      <c r="D6" s="520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2"/>
    </row>
    <row r="7" spans="1:33" ht="24.75" customHeight="1">
      <c r="A7" s="523"/>
      <c r="B7" s="524" t="s">
        <v>531</v>
      </c>
      <c r="C7" s="519" t="s">
        <v>530</v>
      </c>
      <c r="D7" s="525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2"/>
    </row>
    <row r="8" spans="1:33" ht="24.75" customHeight="1">
      <c r="A8" s="523"/>
      <c r="B8" s="524" t="s">
        <v>532</v>
      </c>
      <c r="C8" s="519" t="s">
        <v>533</v>
      </c>
      <c r="D8" s="525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2"/>
    </row>
    <row r="9" spans="1:33" ht="24.75" customHeight="1">
      <c r="A9" s="523"/>
      <c r="B9" s="524" t="s">
        <v>532</v>
      </c>
      <c r="C9" s="519" t="s">
        <v>530</v>
      </c>
      <c r="D9" s="525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7"/>
    </row>
    <row r="10" spans="1:33" ht="24.75" customHeight="1">
      <c r="A10" s="523"/>
      <c r="B10" s="518" t="s">
        <v>529</v>
      </c>
      <c r="C10" s="519" t="s">
        <v>533</v>
      </c>
      <c r="D10" s="525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7"/>
    </row>
    <row r="11" spans="1:33" ht="24.75" customHeight="1">
      <c r="A11" s="523"/>
      <c r="B11" s="524" t="s">
        <v>534</v>
      </c>
      <c r="C11" s="519" t="s">
        <v>533</v>
      </c>
      <c r="D11" s="525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7"/>
    </row>
    <row r="12" spans="1:33" ht="24.75" customHeight="1">
      <c r="A12" s="523"/>
      <c r="B12" s="524" t="s">
        <v>535</v>
      </c>
      <c r="C12" s="519" t="s">
        <v>530</v>
      </c>
      <c r="D12" s="525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7"/>
    </row>
    <row r="13" spans="1:33" ht="24.75" customHeight="1">
      <c r="A13" s="523"/>
      <c r="B13" s="524" t="s">
        <v>536</v>
      </c>
      <c r="C13" s="519" t="s">
        <v>530</v>
      </c>
      <c r="D13" s="525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7"/>
    </row>
    <row r="14" spans="1:33" ht="24.75" customHeight="1">
      <c r="A14" s="523"/>
      <c r="B14" s="524" t="s">
        <v>537</v>
      </c>
      <c r="C14" s="519" t="s">
        <v>530</v>
      </c>
      <c r="D14" s="525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7"/>
    </row>
    <row r="15" spans="1:33" ht="24.75" customHeight="1">
      <c r="A15" s="523"/>
      <c r="B15" s="524" t="s">
        <v>531</v>
      </c>
      <c r="C15" s="519" t="s">
        <v>533</v>
      </c>
      <c r="D15" s="525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7"/>
    </row>
    <row r="16" spans="1:33" ht="24.75" customHeight="1">
      <c r="A16" s="523"/>
      <c r="B16" s="524" t="s">
        <v>534</v>
      </c>
      <c r="C16" s="519" t="s">
        <v>538</v>
      </c>
      <c r="D16" s="525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7"/>
    </row>
    <row r="17" spans="1:33" ht="24.75" customHeight="1">
      <c r="A17" s="523"/>
      <c r="B17" s="524" t="s">
        <v>539</v>
      </c>
      <c r="C17" s="519" t="s">
        <v>530</v>
      </c>
      <c r="D17" s="525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7"/>
    </row>
    <row r="18" spans="1:33" ht="24.75" customHeight="1">
      <c r="A18" s="523"/>
      <c r="B18" s="524" t="s">
        <v>532</v>
      </c>
      <c r="C18" s="519" t="s">
        <v>533</v>
      </c>
      <c r="D18" s="525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7"/>
    </row>
    <row r="19" spans="1:33" ht="24.75" customHeight="1">
      <c r="A19" s="523"/>
      <c r="B19" s="524" t="s">
        <v>531</v>
      </c>
      <c r="C19" s="519" t="s">
        <v>533</v>
      </c>
      <c r="D19" s="525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7"/>
    </row>
    <row r="20" spans="1:33" ht="24.75" customHeight="1">
      <c r="A20" s="523"/>
      <c r="B20" s="524" t="s">
        <v>536</v>
      </c>
      <c r="C20" s="519" t="s">
        <v>533</v>
      </c>
      <c r="D20" s="525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7"/>
    </row>
    <row r="21" spans="1:33" ht="24.75" customHeight="1">
      <c r="A21" s="523"/>
      <c r="B21" s="524" t="s">
        <v>537</v>
      </c>
      <c r="C21" s="519" t="s">
        <v>530</v>
      </c>
      <c r="D21" s="525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7"/>
    </row>
    <row r="22" spans="1:33" ht="24.75" customHeight="1">
      <c r="A22" s="523"/>
      <c r="B22" s="524" t="s">
        <v>536</v>
      </c>
      <c r="C22" s="519" t="s">
        <v>530</v>
      </c>
      <c r="D22" s="525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7"/>
    </row>
    <row r="23" spans="1:33" ht="24.75" customHeight="1">
      <c r="A23" s="523"/>
      <c r="B23" s="524" t="s">
        <v>539</v>
      </c>
      <c r="C23" s="519" t="s">
        <v>533</v>
      </c>
      <c r="D23" s="525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7"/>
    </row>
    <row r="24" spans="1:33" ht="24.75" customHeight="1">
      <c r="A24" s="523"/>
      <c r="B24" s="524" t="s">
        <v>532</v>
      </c>
      <c r="C24" s="519" t="s">
        <v>533</v>
      </c>
      <c r="D24" s="525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7"/>
    </row>
    <row r="25" spans="1:33" ht="24.75" customHeight="1">
      <c r="A25" s="523"/>
      <c r="B25" s="524" t="s">
        <v>531</v>
      </c>
      <c r="C25" s="519" t="s">
        <v>530</v>
      </c>
      <c r="D25" s="525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7"/>
    </row>
    <row r="26" spans="1:33" ht="24.75" customHeight="1">
      <c r="A26" s="523"/>
      <c r="B26" s="524" t="s">
        <v>534</v>
      </c>
      <c r="C26" s="519" t="s">
        <v>533</v>
      </c>
      <c r="D26" s="525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7"/>
    </row>
    <row r="27" spans="1:33" ht="24.75" customHeight="1">
      <c r="A27" s="523"/>
      <c r="B27" s="524" t="s">
        <v>531</v>
      </c>
      <c r="C27" s="519" t="s">
        <v>533</v>
      </c>
      <c r="D27" s="525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7"/>
    </row>
    <row r="28" spans="1:33" ht="24.75" customHeight="1">
      <c r="A28" s="523"/>
      <c r="B28" s="524" t="s">
        <v>539</v>
      </c>
      <c r="C28" s="519" t="s">
        <v>530</v>
      </c>
      <c r="D28" s="525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7"/>
    </row>
    <row r="29" spans="1:33" ht="24.75" customHeight="1">
      <c r="A29" s="523"/>
      <c r="B29" s="524" t="s">
        <v>532</v>
      </c>
      <c r="C29" s="519" t="s">
        <v>533</v>
      </c>
      <c r="D29" s="525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7"/>
    </row>
    <row r="30" spans="1:33" ht="24.75" customHeight="1">
      <c r="A30" s="523"/>
      <c r="B30" s="524" t="s">
        <v>536</v>
      </c>
      <c r="C30" s="519" t="s">
        <v>533</v>
      </c>
      <c r="D30" s="525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7"/>
    </row>
    <row r="31" spans="1:33" ht="24.75" customHeight="1">
      <c r="A31" s="523"/>
      <c r="B31" s="524" t="s">
        <v>536</v>
      </c>
      <c r="C31" s="519" t="s">
        <v>530</v>
      </c>
      <c r="D31" s="525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7"/>
    </row>
    <row r="32" spans="1:33" ht="24.75" customHeight="1">
      <c r="A32" s="523"/>
      <c r="B32" s="524" t="s">
        <v>536</v>
      </c>
      <c r="C32" s="519" t="s">
        <v>530</v>
      </c>
      <c r="D32" s="525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7"/>
    </row>
    <row r="33" spans="1:33" ht="24.75" customHeight="1">
      <c r="A33" s="523"/>
      <c r="B33" s="524" t="s">
        <v>535</v>
      </c>
      <c r="C33" s="519" t="s">
        <v>530</v>
      </c>
      <c r="D33" s="525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7"/>
    </row>
    <row r="34" spans="1:33" ht="24.75" customHeight="1">
      <c r="A34" s="523"/>
      <c r="B34" s="524" t="s">
        <v>535</v>
      </c>
      <c r="C34" s="519" t="s">
        <v>530</v>
      </c>
      <c r="D34" s="525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7"/>
    </row>
    <row r="35" spans="1:33" ht="24.75" customHeight="1">
      <c r="A35" s="523"/>
      <c r="B35" s="524" t="s">
        <v>535</v>
      </c>
      <c r="C35" s="519" t="s">
        <v>533</v>
      </c>
      <c r="D35" s="525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7"/>
    </row>
    <row r="36" spans="1:33" ht="24.75" customHeight="1">
      <c r="A36" s="523"/>
      <c r="B36" s="524" t="s">
        <v>535</v>
      </c>
      <c r="C36" s="519" t="s">
        <v>530</v>
      </c>
      <c r="D36" s="525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7"/>
    </row>
    <row r="37" spans="1:33" ht="24.75" customHeight="1">
      <c r="A37" s="523"/>
      <c r="B37" s="524" t="s">
        <v>540</v>
      </c>
      <c r="C37" s="519" t="s">
        <v>530</v>
      </c>
      <c r="D37" s="525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7"/>
    </row>
    <row r="38" spans="1:33" ht="24.75" customHeight="1">
      <c r="A38" s="517"/>
      <c r="B38" s="518" t="s">
        <v>541</v>
      </c>
      <c r="C38" s="528" t="s">
        <v>530</v>
      </c>
      <c r="D38" s="520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521"/>
      <c r="AG38" s="527"/>
    </row>
    <row r="39" spans="1:33" ht="24.75" customHeight="1">
      <c r="A39" s="517"/>
      <c r="B39" s="518" t="s">
        <v>542</v>
      </c>
      <c r="C39" s="528" t="s">
        <v>533</v>
      </c>
      <c r="D39" s="520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1"/>
      <c r="AB39" s="521"/>
      <c r="AC39" s="521"/>
      <c r="AD39" s="521"/>
      <c r="AE39" s="521"/>
      <c r="AF39" s="521"/>
      <c r="AG39" s="527"/>
    </row>
    <row r="40" spans="1:33" ht="24.75" customHeight="1">
      <c r="A40" s="523"/>
      <c r="B40" s="524" t="s">
        <v>543</v>
      </c>
      <c r="C40" s="519" t="s">
        <v>530</v>
      </c>
      <c r="D40" s="525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7"/>
    </row>
    <row r="41" spans="1:33" ht="24.75" customHeight="1" thickBot="1">
      <c r="A41" s="529"/>
      <c r="B41" s="530" t="s">
        <v>543</v>
      </c>
      <c r="C41" s="531" t="s">
        <v>533</v>
      </c>
      <c r="D41" s="532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27"/>
    </row>
    <row r="42" spans="1:33" ht="24.75" customHeight="1">
      <c r="A42" s="517"/>
      <c r="B42" s="518" t="s">
        <v>544</v>
      </c>
      <c r="C42" s="528" t="s">
        <v>530</v>
      </c>
      <c r="D42" s="520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7"/>
    </row>
    <row r="43" spans="1:33" ht="24.75" customHeight="1">
      <c r="A43" s="523"/>
      <c r="B43" s="524" t="s">
        <v>545</v>
      </c>
      <c r="C43" s="519" t="s">
        <v>533</v>
      </c>
      <c r="D43" s="525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7"/>
    </row>
    <row r="44" spans="1:33" ht="24.75" customHeight="1">
      <c r="A44" s="523"/>
      <c r="B44" s="524" t="s">
        <v>546</v>
      </c>
      <c r="C44" s="519" t="s">
        <v>533</v>
      </c>
      <c r="D44" s="525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7"/>
    </row>
    <row r="45" spans="1:33" ht="24.75" customHeight="1">
      <c r="A45" s="523"/>
      <c r="B45" s="524" t="s">
        <v>543</v>
      </c>
      <c r="C45" s="519" t="s">
        <v>530</v>
      </c>
      <c r="D45" s="525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7"/>
    </row>
    <row r="46" spans="1:33" ht="24.75" customHeight="1">
      <c r="A46" s="523"/>
      <c r="B46" s="524" t="s">
        <v>534</v>
      </c>
      <c r="C46" s="519" t="s">
        <v>530</v>
      </c>
      <c r="D46" s="525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7"/>
    </row>
    <row r="47" spans="1:33" ht="24.75" customHeight="1">
      <c r="A47" s="523"/>
      <c r="B47" s="524" t="s">
        <v>537</v>
      </c>
      <c r="C47" s="519" t="s">
        <v>533</v>
      </c>
      <c r="D47" s="525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7"/>
    </row>
    <row r="48" spans="1:33" ht="24.75" customHeight="1">
      <c r="A48" s="523"/>
      <c r="B48" s="524" t="s">
        <v>543</v>
      </c>
      <c r="C48" s="519" t="s">
        <v>530</v>
      </c>
      <c r="D48" s="525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  <c r="AD48" s="526"/>
      <c r="AE48" s="526"/>
      <c r="AF48" s="526"/>
      <c r="AG48" s="527"/>
    </row>
    <row r="49" spans="1:33" ht="24.75" customHeight="1">
      <c r="A49" s="523"/>
      <c r="B49" s="524" t="s">
        <v>532</v>
      </c>
      <c r="C49" s="519" t="s">
        <v>533</v>
      </c>
      <c r="D49" s="525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7"/>
    </row>
    <row r="50" spans="1:33" ht="24.75" customHeight="1">
      <c r="A50" s="523"/>
      <c r="B50" s="524" t="s">
        <v>547</v>
      </c>
      <c r="C50" s="519"/>
      <c r="D50" s="525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7"/>
    </row>
    <row r="51" spans="1:33" ht="24.75" customHeight="1">
      <c r="A51" s="523"/>
      <c r="B51" s="524" t="s">
        <v>544</v>
      </c>
      <c r="C51" s="519" t="s">
        <v>530</v>
      </c>
      <c r="D51" s="525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7"/>
    </row>
    <row r="52" spans="1:33" ht="24.75" customHeight="1">
      <c r="A52" s="523"/>
      <c r="B52" s="524" t="s">
        <v>531</v>
      </c>
      <c r="C52" s="519" t="s">
        <v>533</v>
      </c>
      <c r="D52" s="525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7"/>
    </row>
    <row r="53" spans="1:33" ht="24.75" customHeight="1">
      <c r="A53" s="523"/>
      <c r="B53" s="524" t="s">
        <v>548</v>
      </c>
      <c r="C53" s="519" t="s">
        <v>533</v>
      </c>
      <c r="D53" s="525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7"/>
    </row>
    <row r="54" spans="1:33" ht="24.75" customHeight="1" thickBot="1">
      <c r="A54" s="534"/>
      <c r="B54" s="518" t="s">
        <v>535</v>
      </c>
      <c r="C54" s="535" t="s">
        <v>533</v>
      </c>
      <c r="D54" s="536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27"/>
    </row>
    <row r="55" spans="1:33" ht="27" thickBot="1">
      <c r="A55" s="538" t="s">
        <v>30</v>
      </c>
      <c r="B55" s="539"/>
      <c r="C55" s="539"/>
      <c r="D55" s="540">
        <f>SUM(D6:D54)</f>
        <v>0</v>
      </c>
      <c r="E55" s="540">
        <f aca="true" t="shared" si="0" ref="E55:AE55">SUM(E6:E54)</f>
        <v>0</v>
      </c>
      <c r="F55" s="540">
        <f t="shared" si="0"/>
        <v>0</v>
      </c>
      <c r="G55" s="540">
        <f t="shared" si="0"/>
        <v>0</v>
      </c>
      <c r="H55" s="540">
        <f>SUM(H6:H54)</f>
        <v>0</v>
      </c>
      <c r="I55" s="540">
        <f>SUM(I6:I54)</f>
        <v>0</v>
      </c>
      <c r="J55" s="540">
        <f>SUM(J6:J54)</f>
        <v>0</v>
      </c>
      <c r="K55" s="540">
        <f t="shared" si="0"/>
        <v>0</v>
      </c>
      <c r="L55" s="540">
        <f t="shared" si="0"/>
        <v>0</v>
      </c>
      <c r="M55" s="540">
        <f t="shared" si="0"/>
        <v>0</v>
      </c>
      <c r="N55" s="540">
        <f>SUM(N6:N54)</f>
        <v>0</v>
      </c>
      <c r="O55" s="540">
        <f t="shared" si="0"/>
        <v>0</v>
      </c>
      <c r="P55" s="540">
        <f>SUM(P6:P54)</f>
        <v>0</v>
      </c>
      <c r="Q55" s="540">
        <f t="shared" si="0"/>
        <v>0</v>
      </c>
      <c r="R55" s="540">
        <f t="shared" si="0"/>
        <v>0</v>
      </c>
      <c r="S55" s="540">
        <f t="shared" si="0"/>
        <v>0</v>
      </c>
      <c r="T55" s="540">
        <f t="shared" si="0"/>
        <v>0</v>
      </c>
      <c r="U55" s="540">
        <f t="shared" si="0"/>
        <v>0</v>
      </c>
      <c r="V55" s="540">
        <f t="shared" si="0"/>
        <v>0</v>
      </c>
      <c r="W55" s="540">
        <f t="shared" si="0"/>
        <v>0</v>
      </c>
      <c r="X55" s="540">
        <f>SUM(X6:X54)</f>
        <v>0</v>
      </c>
      <c r="Y55" s="540">
        <f t="shared" si="0"/>
        <v>0</v>
      </c>
      <c r="Z55" s="540">
        <f t="shared" si="0"/>
        <v>0</v>
      </c>
      <c r="AA55" s="540">
        <f t="shared" si="0"/>
        <v>0</v>
      </c>
      <c r="AB55" s="540">
        <f t="shared" si="0"/>
        <v>0</v>
      </c>
      <c r="AC55" s="540">
        <f>SUM(AC6:AC54)</f>
        <v>0</v>
      </c>
      <c r="AD55" s="540">
        <f>SUM(AD6:AD54)</f>
        <v>0</v>
      </c>
      <c r="AE55" s="540">
        <f t="shared" si="0"/>
        <v>0</v>
      </c>
      <c r="AF55" s="540">
        <f>SUM(AF6:AF54)</f>
        <v>0</v>
      </c>
      <c r="AG55" s="541">
        <f>SUM(AG6:AG29)</f>
        <v>0</v>
      </c>
    </row>
    <row r="56" spans="1:3" ht="24">
      <c r="A56" s="542"/>
      <c r="B56" s="543"/>
      <c r="C56" s="543"/>
    </row>
    <row r="58" ht="24">
      <c r="S58" s="545"/>
    </row>
  </sheetData>
  <sheetProtection/>
  <mergeCells count="9">
    <mergeCell ref="A1:AG1"/>
    <mergeCell ref="A2:AG2"/>
    <mergeCell ref="A3:AG3"/>
    <mergeCell ref="A4:A5"/>
    <mergeCell ref="B4:B5"/>
    <mergeCell ref="C4:C5"/>
    <mergeCell ref="E4:E5"/>
    <mergeCell ref="X4:X5"/>
    <mergeCell ref="AE4:AE5"/>
  </mergeCells>
  <dataValidations count="1">
    <dataValidation type="decimal" allowBlank="1" showInputMessage="1" sqref="A6:C54">
      <formula1>-1000.99</formula1>
      <formula2>100000.999</formula2>
    </dataValidation>
  </dataValidations>
  <printOptions horizontalCentered="1"/>
  <pageMargins left="0.35433070866141736" right="0.15748031496062992" top="0.1968503937007874" bottom="0.1968503937007874" header="0.1968503937007874" footer="0.15748031496062992"/>
  <pageSetup horizontalDpi="600" verticalDpi="600" orientation="portrait" paperSize="9" scale="85" r:id="rId3"/>
  <rowBreaks count="1" manualBreakCount="1">
    <brk id="41" max="32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44"/>
  <sheetViews>
    <sheetView showGridLines="0" zoomScalePageLayoutView="0" workbookViewId="0" topLeftCell="A1">
      <selection activeCell="A1" sqref="A1"/>
    </sheetView>
  </sheetViews>
  <sheetFormatPr defaultColWidth="9.140625" defaultRowHeight="21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42">
      <c r="B1" s="557" t="s">
        <v>560</v>
      </c>
      <c r="C1" s="558"/>
      <c r="D1" s="569"/>
      <c r="E1" s="569"/>
    </row>
    <row r="2" spans="2:5" ht="21.75">
      <c r="B2" s="557" t="s">
        <v>561</v>
      </c>
      <c r="C2" s="558"/>
      <c r="D2" s="569"/>
      <c r="E2" s="569"/>
    </row>
    <row r="3" spans="2:5" ht="21.75">
      <c r="B3" s="559"/>
      <c r="C3" s="559"/>
      <c r="D3" s="570"/>
      <c r="E3" s="570"/>
    </row>
    <row r="4" spans="2:5" ht="65.25">
      <c r="B4" s="560" t="s">
        <v>562</v>
      </c>
      <c r="C4" s="559"/>
      <c r="D4" s="570"/>
      <c r="E4" s="570"/>
    </row>
    <row r="5" spans="2:5" ht="21.75">
      <c r="B5" s="559"/>
      <c r="C5" s="559"/>
      <c r="D5" s="570"/>
      <c r="E5" s="570"/>
    </row>
    <row r="6" spans="2:5" ht="21.75">
      <c r="B6" s="557" t="s">
        <v>563</v>
      </c>
      <c r="C6" s="558"/>
      <c r="D6" s="569"/>
      <c r="E6" s="571" t="s">
        <v>564</v>
      </c>
    </row>
    <row r="7" spans="2:5" ht="22.5" thickBot="1">
      <c r="B7" s="559"/>
      <c r="C7" s="559"/>
      <c r="D7" s="570"/>
      <c r="E7" s="570"/>
    </row>
    <row r="8" spans="2:5" ht="65.25">
      <c r="B8" s="561" t="s">
        <v>565</v>
      </c>
      <c r="C8" s="562"/>
      <c r="D8" s="572"/>
      <c r="E8" s="573">
        <v>446</v>
      </c>
    </row>
    <row r="9" spans="2:5" ht="21.75">
      <c r="B9" s="563"/>
      <c r="C9" s="559"/>
      <c r="D9" s="570"/>
      <c r="E9" s="574" t="s">
        <v>566</v>
      </c>
    </row>
    <row r="10" spans="2:5" ht="21.75">
      <c r="B10" s="563"/>
      <c r="C10" s="559"/>
      <c r="D10" s="570"/>
      <c r="E10" s="574" t="s">
        <v>567</v>
      </c>
    </row>
    <row r="11" spans="2:5" ht="21.75">
      <c r="B11" s="563"/>
      <c r="C11" s="559"/>
      <c r="D11" s="570"/>
      <c r="E11" s="574" t="s">
        <v>568</v>
      </c>
    </row>
    <row r="12" spans="2:5" ht="21.75">
      <c r="B12" s="563"/>
      <c r="C12" s="559"/>
      <c r="D12" s="570"/>
      <c r="E12" s="574" t="s">
        <v>569</v>
      </c>
    </row>
    <row r="13" spans="2:5" ht="21.75">
      <c r="B13" s="563"/>
      <c r="C13" s="559"/>
      <c r="D13" s="570"/>
      <c r="E13" s="574" t="s">
        <v>570</v>
      </c>
    </row>
    <row r="14" spans="2:5" ht="21.75">
      <c r="B14" s="563"/>
      <c r="C14" s="559"/>
      <c r="D14" s="570"/>
      <c r="E14" s="574" t="s">
        <v>571</v>
      </c>
    </row>
    <row r="15" spans="2:5" ht="21.75">
      <c r="B15" s="563"/>
      <c r="C15" s="559"/>
      <c r="D15" s="570"/>
      <c r="E15" s="574" t="s">
        <v>572</v>
      </c>
    </row>
    <row r="16" spans="2:5" ht="21.75">
      <c r="B16" s="563"/>
      <c r="C16" s="559"/>
      <c r="D16" s="570"/>
      <c r="E16" s="574" t="s">
        <v>573</v>
      </c>
    </row>
    <row r="17" spans="2:5" ht="21.75">
      <c r="B17" s="563"/>
      <c r="C17" s="559"/>
      <c r="D17" s="570"/>
      <c r="E17" s="574" t="s">
        <v>574</v>
      </c>
    </row>
    <row r="18" spans="2:5" ht="21.75">
      <c r="B18" s="563"/>
      <c r="C18" s="559"/>
      <c r="D18" s="570"/>
      <c r="E18" s="574" t="s">
        <v>575</v>
      </c>
    </row>
    <row r="19" spans="2:5" ht="22.5" thickBot="1">
      <c r="B19" s="564"/>
      <c r="C19" s="565"/>
      <c r="D19" s="575"/>
      <c r="E19" s="576" t="s">
        <v>576</v>
      </c>
    </row>
    <row r="20" spans="2:5" ht="21.75">
      <c r="B20" s="559"/>
      <c r="C20" s="559"/>
      <c r="D20" s="570"/>
      <c r="E20" s="570"/>
    </row>
    <row r="21" spans="2:5" ht="21.75">
      <c r="B21" s="559"/>
      <c r="C21" s="559"/>
      <c r="D21" s="570"/>
      <c r="E21" s="570"/>
    </row>
    <row r="22" spans="2:5" ht="21.75">
      <c r="B22" s="558" t="s">
        <v>577</v>
      </c>
      <c r="C22" s="558"/>
      <c r="D22" s="569"/>
      <c r="E22" s="569"/>
    </row>
    <row r="23" spans="2:5" ht="22.5" thickBot="1">
      <c r="B23" s="559"/>
      <c r="C23" s="559"/>
      <c r="D23" s="570"/>
      <c r="E23" s="570"/>
    </row>
    <row r="24" spans="2:5" ht="65.25">
      <c r="B24" s="566" t="s">
        <v>578</v>
      </c>
      <c r="C24" s="562"/>
      <c r="D24" s="572"/>
      <c r="E24" s="573">
        <v>15</v>
      </c>
    </row>
    <row r="25" spans="2:5" ht="21.75">
      <c r="B25" s="563"/>
      <c r="C25" s="559"/>
      <c r="D25" s="570"/>
      <c r="E25" s="577" t="s">
        <v>579</v>
      </c>
    </row>
    <row r="26" spans="2:5" ht="21.75">
      <c r="B26" s="563"/>
      <c r="C26" s="559"/>
      <c r="D26" s="570"/>
      <c r="E26" s="578" t="s">
        <v>580</v>
      </c>
    </row>
    <row r="27" spans="2:5" ht="21.75">
      <c r="B27" s="563"/>
      <c r="C27" s="559"/>
      <c r="D27" s="570"/>
      <c r="E27" s="578" t="s">
        <v>581</v>
      </c>
    </row>
    <row r="28" spans="2:5" ht="21.75">
      <c r="B28" s="563"/>
      <c r="C28" s="559"/>
      <c r="D28" s="570"/>
      <c r="E28" s="578" t="s">
        <v>582</v>
      </c>
    </row>
    <row r="29" spans="2:5" ht="21.75">
      <c r="B29" s="563"/>
      <c r="C29" s="559"/>
      <c r="D29" s="570"/>
      <c r="E29" s="578" t="s">
        <v>583</v>
      </c>
    </row>
    <row r="30" spans="2:5" ht="21.75">
      <c r="B30" s="563"/>
      <c r="C30" s="559"/>
      <c r="D30" s="570"/>
      <c r="E30" s="578" t="s">
        <v>584</v>
      </c>
    </row>
    <row r="31" spans="2:5" ht="21.75">
      <c r="B31" s="563"/>
      <c r="C31" s="559"/>
      <c r="D31" s="570"/>
      <c r="E31" s="578" t="s">
        <v>585</v>
      </c>
    </row>
    <row r="32" spans="2:5" ht="21.75">
      <c r="B32" s="563"/>
      <c r="C32" s="559"/>
      <c r="D32" s="570"/>
      <c r="E32" s="578" t="s">
        <v>586</v>
      </c>
    </row>
    <row r="33" spans="2:5" ht="21.75">
      <c r="B33" s="563"/>
      <c r="C33" s="559"/>
      <c r="D33" s="570"/>
      <c r="E33" s="578" t="s">
        <v>587</v>
      </c>
    </row>
    <row r="34" spans="2:5" ht="21.75">
      <c r="B34" s="563"/>
      <c r="C34" s="559"/>
      <c r="D34" s="570"/>
      <c r="E34" s="578" t="s">
        <v>588</v>
      </c>
    </row>
    <row r="35" spans="2:5" ht="21.75">
      <c r="B35" s="563"/>
      <c r="C35" s="559"/>
      <c r="D35" s="570"/>
      <c r="E35" s="578" t="s">
        <v>589</v>
      </c>
    </row>
    <row r="36" spans="2:5" ht="21.75">
      <c r="B36" s="563"/>
      <c r="C36" s="559"/>
      <c r="D36" s="570"/>
      <c r="E36" s="578" t="s">
        <v>590</v>
      </c>
    </row>
    <row r="37" spans="2:5" ht="21.75">
      <c r="B37" s="563"/>
      <c r="C37" s="559"/>
      <c r="D37" s="570"/>
      <c r="E37" s="578" t="s">
        <v>591</v>
      </c>
    </row>
    <row r="38" spans="2:5" ht="21.75">
      <c r="B38" s="563"/>
      <c r="C38" s="559"/>
      <c r="D38" s="570"/>
      <c r="E38" s="578" t="s">
        <v>592</v>
      </c>
    </row>
    <row r="39" spans="2:5" ht="22.5" thickBot="1">
      <c r="B39" s="564"/>
      <c r="C39" s="565"/>
      <c r="D39" s="575"/>
      <c r="E39" s="579" t="s">
        <v>593</v>
      </c>
    </row>
    <row r="40" spans="2:5" ht="22.5" thickBot="1">
      <c r="B40" s="559"/>
      <c r="C40" s="559"/>
      <c r="D40" s="570"/>
      <c r="E40" s="570"/>
    </row>
    <row r="41" spans="2:5" ht="66" thickBot="1">
      <c r="B41" s="567" t="s">
        <v>578</v>
      </c>
      <c r="C41" s="568"/>
      <c r="D41" s="580"/>
      <c r="E41" s="581" t="s">
        <v>594</v>
      </c>
    </row>
    <row r="42" spans="2:5" ht="22.5" thickBot="1">
      <c r="B42" s="559"/>
      <c r="C42" s="559"/>
      <c r="D42" s="570"/>
      <c r="E42" s="570"/>
    </row>
    <row r="43" spans="2:5" ht="44.25" thickBot="1">
      <c r="B43" s="567" t="s">
        <v>595</v>
      </c>
      <c r="C43" s="568"/>
      <c r="D43" s="580"/>
      <c r="E43" s="581">
        <v>26</v>
      </c>
    </row>
    <row r="44" spans="2:5" ht="21.75">
      <c r="B44" s="559"/>
      <c r="C44" s="559"/>
      <c r="D44" s="570"/>
      <c r="E44" s="570"/>
    </row>
  </sheetData>
  <sheetProtection/>
  <hyperlinks>
    <hyperlink ref="E9" location="'S2'!C5:C205" display="'S2'!C5:C205"/>
    <hyperlink ref="E10" location="'S2'!E5:E205" display="'S2'!E5:E205"/>
    <hyperlink ref="E11" location="'S2'!BR5:BS7" display="'S2'!BR5:BS7"/>
    <hyperlink ref="E12" location="'S2'!BR9:BS10" display="'S2'!BR9:BS10"/>
    <hyperlink ref="E13" location="'S2'!BR12:BS16" display="'S2'!BR12:BS16"/>
    <hyperlink ref="E14" location="'S2'!BR19:BS21" display="'S2'!BR19:BS21"/>
    <hyperlink ref="E15" location="'S2'!BR23:BS25" display="'S2'!BR23:BS25"/>
    <hyperlink ref="E16" location="'S2'!BR27:BS27" display="'S2'!BR27:BS27"/>
    <hyperlink ref="E17" location="'S2'!BR29:BS30" display="'S2'!BR29:BS30"/>
    <hyperlink ref="E18" location="'S2'!BR32:BS32" display="'S2'!BR32:BS32"/>
    <hyperlink ref="E19" location="'S2'!BR34:BS35" display="'S2'!BR34:BS35"/>
    <hyperlink ref="E25" location="'ปริมาณงาน1'!B10" display="'ปริมาณงาน1'!B10"/>
    <hyperlink ref="E26" location="'ปริมาณงาน1'!B19" display="'ปริมาณงาน1'!B19"/>
    <hyperlink ref="E27" location="'ปริมาณงาน1'!B22" display="'ปริมาณงาน1'!B22"/>
    <hyperlink ref="E28" location="'ปริมาณงาน1'!B29" display="'ปริมาณงาน1'!B29"/>
    <hyperlink ref="E29" location="'ปริมาณงาน1'!B34" display="'ปริมาณงาน1'!B34"/>
    <hyperlink ref="E30" location="'ปริมาณงาน1'!B37" display="'ปริมาณงาน1'!B37"/>
    <hyperlink ref="E31" location="'ปริมาณงาน1'!B44" display="'ปริมาณงาน1'!B44"/>
    <hyperlink ref="E32" location="'ปริมาณงาน1'!B47" display="'ปริมาณงาน1'!B47"/>
    <hyperlink ref="E33" location="'ปริมาณงาน1'!B50" display="'ปริมาณงาน1'!B50"/>
    <hyperlink ref="E34" location="'ปริมาณงาน1'!B56" display="'ปริมาณงาน1'!B56"/>
    <hyperlink ref="E35" location="'ปริมาณงาน1'!B73" display="'ปริมาณงาน1'!B73"/>
    <hyperlink ref="E36" location="'ปริมาณงาน1'!B76" display="'ปริมาณงาน1'!B76"/>
    <hyperlink ref="E37" location="'ปริมาณงาน1'!B81" display="'ปริมาณงาน1'!B81"/>
    <hyperlink ref="E38" location="'ปริมาณงาน1'!B84" display="'ปริมาณงาน1'!B84"/>
    <hyperlink ref="E39" location="'ปริมาณงาน1'!B87" display="'ปริมาณงาน1'!B8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0"/>
  <sheetViews>
    <sheetView view="pageBreakPreview" zoomScale="160" zoomScaleSheetLayoutView="160" zoomScalePageLayoutView="0" workbookViewId="0" topLeftCell="B1">
      <selection activeCell="J3" sqref="J3"/>
    </sheetView>
  </sheetViews>
  <sheetFormatPr defaultColWidth="9.140625" defaultRowHeight="21.75"/>
  <cols>
    <col min="1" max="1" width="9.28125" style="479" customWidth="1"/>
    <col min="2" max="2" width="40.00390625" style="479" customWidth="1"/>
    <col min="3" max="3" width="11.57421875" style="479" customWidth="1"/>
    <col min="4" max="4" width="3.421875" style="479" customWidth="1"/>
    <col min="5" max="8" width="11.57421875" style="479" customWidth="1"/>
    <col min="9" max="9" width="16.140625" style="479" customWidth="1"/>
    <col min="10" max="16384" width="9.140625" style="479" customWidth="1"/>
  </cols>
  <sheetData>
    <row r="1" spans="1:9" s="477" customFormat="1" ht="30" customHeight="1">
      <c r="A1" s="726" t="s">
        <v>472</v>
      </c>
      <c r="B1" s="728" t="s">
        <v>550</v>
      </c>
      <c r="C1" s="728"/>
      <c r="D1" s="728"/>
      <c r="E1" s="728"/>
      <c r="F1" s="728"/>
      <c r="G1" s="728"/>
      <c r="H1" s="728"/>
      <c r="I1" s="728"/>
    </row>
    <row r="2" spans="1:9" s="477" customFormat="1" ht="30" customHeight="1">
      <c r="A2" s="727"/>
      <c r="B2" s="729" t="s">
        <v>551</v>
      </c>
      <c r="C2" s="729"/>
      <c r="D2" s="729"/>
      <c r="E2" s="729"/>
      <c r="F2" s="729"/>
      <c r="G2" s="729"/>
      <c r="H2" s="729"/>
      <c r="I2" s="729"/>
    </row>
    <row r="3" spans="1:9" ht="27.75" customHeight="1">
      <c r="A3" s="478" t="s">
        <v>473</v>
      </c>
      <c r="B3" s="478" t="s">
        <v>1</v>
      </c>
      <c r="C3" s="478" t="s">
        <v>474</v>
      </c>
      <c r="D3" s="478" t="s">
        <v>475</v>
      </c>
      <c r="E3" s="478" t="s">
        <v>474</v>
      </c>
      <c r="F3" s="478" t="s">
        <v>476</v>
      </c>
      <c r="G3" s="478" t="s">
        <v>477</v>
      </c>
      <c r="H3" s="478" t="s">
        <v>59</v>
      </c>
      <c r="I3" s="478" t="s">
        <v>478</v>
      </c>
    </row>
    <row r="4" spans="1:9" ht="27.75" customHeight="1">
      <c r="A4" s="480">
        <v>1</v>
      </c>
      <c r="B4" s="480" t="s">
        <v>552</v>
      </c>
      <c r="C4" s="480"/>
      <c r="D4" s="480"/>
      <c r="E4" s="480"/>
      <c r="F4" s="480"/>
      <c r="G4" s="480"/>
      <c r="H4" s="480"/>
      <c r="I4" s="481">
        <f>SUM(I5:I9)</f>
        <v>25576</v>
      </c>
    </row>
    <row r="5" spans="1:9" ht="27.75" customHeight="1">
      <c r="A5" s="482"/>
      <c r="B5" s="482"/>
      <c r="C5" s="483">
        <v>5975</v>
      </c>
      <c r="D5" s="482" t="s">
        <v>479</v>
      </c>
      <c r="E5" s="483">
        <v>6507</v>
      </c>
      <c r="F5" s="484">
        <f>+E5-C5</f>
        <v>532</v>
      </c>
      <c r="G5" s="484">
        <v>8</v>
      </c>
      <c r="H5" s="484">
        <v>0</v>
      </c>
      <c r="I5" s="484">
        <f>+F5*G5</f>
        <v>4256</v>
      </c>
    </row>
    <row r="6" spans="1:9" ht="27.75" customHeight="1">
      <c r="A6" s="482"/>
      <c r="B6" s="482"/>
      <c r="C6" s="483">
        <v>27950</v>
      </c>
      <c r="D6" s="482" t="s">
        <v>479</v>
      </c>
      <c r="E6" s="483">
        <v>28415</v>
      </c>
      <c r="F6" s="484">
        <f>+E6-C6</f>
        <v>465</v>
      </c>
      <c r="G6" s="484">
        <v>8</v>
      </c>
      <c r="H6" s="484">
        <v>0</v>
      </c>
      <c r="I6" s="484">
        <f>+F6*G6</f>
        <v>3720</v>
      </c>
    </row>
    <row r="7" spans="1:9" ht="27.75" customHeight="1">
      <c r="A7" s="482"/>
      <c r="B7" s="482"/>
      <c r="C7" s="483">
        <v>28450</v>
      </c>
      <c r="D7" s="482" t="s">
        <v>479</v>
      </c>
      <c r="E7" s="483">
        <v>30400</v>
      </c>
      <c r="F7" s="484">
        <f>+E7-C7</f>
        <v>1950</v>
      </c>
      <c r="G7" s="484">
        <v>8</v>
      </c>
      <c r="H7" s="484">
        <v>0</v>
      </c>
      <c r="I7" s="484">
        <f>+F7*G7</f>
        <v>15600</v>
      </c>
    </row>
    <row r="8" spans="1:9" ht="27.75" customHeight="1">
      <c r="A8" s="482"/>
      <c r="B8" s="482"/>
      <c r="C8" s="483">
        <v>28415</v>
      </c>
      <c r="D8" s="482" t="s">
        <v>479</v>
      </c>
      <c r="E8" s="483">
        <v>28450</v>
      </c>
      <c r="F8" s="484">
        <f>+E8-C8</f>
        <v>35</v>
      </c>
      <c r="G8" s="484">
        <v>7</v>
      </c>
      <c r="H8" s="484">
        <v>0</v>
      </c>
      <c r="I8" s="484" t="s">
        <v>481</v>
      </c>
    </row>
    <row r="9" spans="1:9" ht="27.75" customHeight="1">
      <c r="A9" s="485"/>
      <c r="B9" s="485"/>
      <c r="C9" s="486">
        <v>34500</v>
      </c>
      <c r="D9" s="485" t="s">
        <v>479</v>
      </c>
      <c r="E9" s="486">
        <v>34750</v>
      </c>
      <c r="F9" s="487">
        <f>+E9-C9</f>
        <v>250</v>
      </c>
      <c r="G9" s="487">
        <v>8</v>
      </c>
      <c r="H9" s="487">
        <v>0</v>
      </c>
      <c r="I9" s="487">
        <f>+G9*F9</f>
        <v>2000</v>
      </c>
    </row>
    <row r="10" spans="1:9" s="489" customFormat="1" ht="27.75" customHeight="1">
      <c r="A10" s="488">
        <v>2</v>
      </c>
      <c r="B10" s="480" t="str">
        <f>+'[4]ปร.4'!B35</f>
        <v>งานชั้นพื้นทาง (หินคลุก)</v>
      </c>
      <c r="C10" s="488"/>
      <c r="D10" s="488"/>
      <c r="E10" s="488"/>
      <c r="F10" s="488"/>
      <c r="G10" s="488"/>
      <c r="H10" s="488"/>
      <c r="I10" s="546">
        <f>SUM(I11:I18)</f>
        <v>2557.6</v>
      </c>
    </row>
    <row r="11" spans="1:9" ht="27.75" customHeight="1">
      <c r="A11" s="482"/>
      <c r="B11" s="482"/>
      <c r="C11" s="483">
        <v>5975</v>
      </c>
      <c r="D11" s="482" t="s">
        <v>479</v>
      </c>
      <c r="E11" s="483">
        <v>6507</v>
      </c>
      <c r="F11" s="484">
        <f aca="true" t="shared" si="0" ref="F11:F18">+E11-C11</f>
        <v>532</v>
      </c>
      <c r="G11" s="484">
        <v>8</v>
      </c>
      <c r="H11" s="484">
        <v>0.1</v>
      </c>
      <c r="I11" s="484">
        <f>+F11*G11*H11</f>
        <v>425.6</v>
      </c>
    </row>
    <row r="12" spans="1:9" ht="27.75" customHeight="1">
      <c r="A12" s="482"/>
      <c r="B12" s="482"/>
      <c r="C12" s="483">
        <v>0</v>
      </c>
      <c r="D12" s="482" t="s">
        <v>479</v>
      </c>
      <c r="E12" s="483">
        <v>0</v>
      </c>
      <c r="F12" s="484">
        <f t="shared" si="0"/>
        <v>0</v>
      </c>
      <c r="G12" s="484">
        <v>8</v>
      </c>
      <c r="H12" s="484">
        <v>0</v>
      </c>
      <c r="I12" s="484" t="s">
        <v>480</v>
      </c>
    </row>
    <row r="13" spans="1:9" ht="27.75" customHeight="1">
      <c r="A13" s="482"/>
      <c r="B13" s="482"/>
      <c r="C13" s="483">
        <v>27950</v>
      </c>
      <c r="D13" s="482" t="s">
        <v>479</v>
      </c>
      <c r="E13" s="483">
        <v>28415</v>
      </c>
      <c r="F13" s="484">
        <f t="shared" si="0"/>
        <v>465</v>
      </c>
      <c r="G13" s="484">
        <v>8</v>
      </c>
      <c r="H13" s="484">
        <v>0.1</v>
      </c>
      <c r="I13" s="484">
        <f>+F13*G13*H13</f>
        <v>372</v>
      </c>
    </row>
    <row r="14" spans="1:9" ht="27.75" customHeight="1">
      <c r="A14" s="482"/>
      <c r="B14" s="482"/>
      <c r="C14" s="483">
        <v>0</v>
      </c>
      <c r="D14" s="482" t="s">
        <v>479</v>
      </c>
      <c r="E14" s="483">
        <v>0</v>
      </c>
      <c r="F14" s="484">
        <f t="shared" si="0"/>
        <v>0</v>
      </c>
      <c r="G14" s="484">
        <v>7</v>
      </c>
      <c r="H14" s="484">
        <v>0</v>
      </c>
      <c r="I14" s="484" t="s">
        <v>481</v>
      </c>
    </row>
    <row r="15" spans="1:9" ht="27.75" customHeight="1">
      <c r="A15" s="482"/>
      <c r="B15" s="482"/>
      <c r="C15" s="483">
        <v>28450</v>
      </c>
      <c r="D15" s="482" t="s">
        <v>479</v>
      </c>
      <c r="E15" s="483">
        <v>30400</v>
      </c>
      <c r="F15" s="484">
        <f t="shared" si="0"/>
        <v>1950</v>
      </c>
      <c r="G15" s="484">
        <v>8</v>
      </c>
      <c r="H15" s="484">
        <v>0.1</v>
      </c>
      <c r="I15" s="484">
        <f>+G15*F15*H15</f>
        <v>1560</v>
      </c>
    </row>
    <row r="16" spans="1:9" ht="27.75" customHeight="1">
      <c r="A16" s="482"/>
      <c r="B16" s="482"/>
      <c r="C16" s="483">
        <v>34500</v>
      </c>
      <c r="D16" s="482" t="s">
        <v>479</v>
      </c>
      <c r="E16" s="483">
        <v>34750</v>
      </c>
      <c r="F16" s="484">
        <f t="shared" si="0"/>
        <v>250</v>
      </c>
      <c r="G16" s="484">
        <v>8</v>
      </c>
      <c r="H16" s="484">
        <v>0.1</v>
      </c>
      <c r="I16" s="484">
        <f>+G16*F16*H16</f>
        <v>200</v>
      </c>
    </row>
    <row r="17" spans="1:9" ht="27.75" customHeight="1">
      <c r="A17" s="482"/>
      <c r="B17" s="482" t="s">
        <v>482</v>
      </c>
      <c r="C17" s="483">
        <v>0</v>
      </c>
      <c r="D17" s="482" t="s">
        <v>479</v>
      </c>
      <c r="E17" s="483">
        <v>0</v>
      </c>
      <c r="F17" s="484">
        <f t="shared" si="0"/>
        <v>0</v>
      </c>
      <c r="G17" s="484">
        <v>0.5</v>
      </c>
      <c r="H17" s="484">
        <v>0.1</v>
      </c>
      <c r="I17" s="484">
        <f>+G17*F17*H17</f>
        <v>0</v>
      </c>
    </row>
    <row r="18" spans="1:9" ht="27.75" customHeight="1">
      <c r="A18" s="482"/>
      <c r="B18" s="482" t="s">
        <v>482</v>
      </c>
      <c r="C18" s="483">
        <v>0</v>
      </c>
      <c r="D18" s="482" t="s">
        <v>479</v>
      </c>
      <c r="E18" s="483">
        <v>0</v>
      </c>
      <c r="F18" s="484">
        <f t="shared" si="0"/>
        <v>0</v>
      </c>
      <c r="G18" s="484">
        <v>0.5</v>
      </c>
      <c r="H18" s="484">
        <v>0.1</v>
      </c>
      <c r="I18" s="484">
        <f>+G18*F18*H18</f>
        <v>0</v>
      </c>
    </row>
    <row r="19" spans="1:9" ht="27.75" customHeight="1" thickBot="1">
      <c r="A19" s="480">
        <v>3</v>
      </c>
      <c r="B19" s="480" t="str">
        <f>+'[4]ปร.4'!B36</f>
        <v>งาน TACK COAT</v>
      </c>
      <c r="C19" s="730" t="s">
        <v>483</v>
      </c>
      <c r="D19" s="730"/>
      <c r="E19" s="730"/>
      <c r="F19" s="730"/>
      <c r="G19" s="730"/>
      <c r="H19" s="490"/>
      <c r="I19" s="491">
        <f>SUM(I20:I21)</f>
        <v>245</v>
      </c>
    </row>
    <row r="20" spans="1:9" ht="27.75" customHeight="1" thickTop="1">
      <c r="A20" s="482"/>
      <c r="B20" s="482" t="s">
        <v>480</v>
      </c>
      <c r="C20" s="483">
        <v>0</v>
      </c>
      <c r="D20" s="482" t="s">
        <v>479</v>
      </c>
      <c r="E20" s="483">
        <v>0</v>
      </c>
      <c r="F20" s="484">
        <f>+E20-C20</f>
        <v>0</v>
      </c>
      <c r="G20" s="484">
        <v>8</v>
      </c>
      <c r="H20" s="484">
        <v>0</v>
      </c>
      <c r="I20" s="492">
        <f>+F20*G20</f>
        <v>0</v>
      </c>
    </row>
    <row r="21" spans="1:9" ht="27.75" customHeight="1">
      <c r="A21" s="482"/>
      <c r="B21" s="482" t="s">
        <v>481</v>
      </c>
      <c r="C21" s="483">
        <v>28415</v>
      </c>
      <c r="D21" s="482" t="s">
        <v>479</v>
      </c>
      <c r="E21" s="483">
        <v>28450</v>
      </c>
      <c r="F21" s="484">
        <f>+E21-C21</f>
        <v>35</v>
      </c>
      <c r="G21" s="484">
        <v>7</v>
      </c>
      <c r="H21" s="484">
        <v>0</v>
      </c>
      <c r="I21" s="484">
        <f>+F21*G21</f>
        <v>245</v>
      </c>
    </row>
    <row r="22" spans="1:9" ht="27.75" customHeight="1" thickBot="1">
      <c r="A22" s="480">
        <v>4</v>
      </c>
      <c r="B22" s="480" t="str">
        <f>+'[4]ปร.4'!B37</f>
        <v>งาน PRIME COAT</v>
      </c>
      <c r="C22" s="730" t="s">
        <v>484</v>
      </c>
      <c r="D22" s="730"/>
      <c r="E22" s="730"/>
      <c r="F22" s="730"/>
      <c r="G22" s="730"/>
      <c r="H22" s="490"/>
      <c r="I22" s="491">
        <f>SUM(I23:I28)</f>
        <v>25576</v>
      </c>
    </row>
    <row r="23" spans="1:9" ht="27.75" customHeight="1" thickTop="1">
      <c r="A23" s="482"/>
      <c r="B23" s="482"/>
      <c r="C23" s="483">
        <v>5975</v>
      </c>
      <c r="D23" s="482" t="s">
        <v>479</v>
      </c>
      <c r="E23" s="483">
        <v>6507</v>
      </c>
      <c r="F23" s="484">
        <f aca="true" t="shared" si="1" ref="F23:F28">+E23-C23</f>
        <v>532</v>
      </c>
      <c r="G23" s="484">
        <v>8</v>
      </c>
      <c r="H23" s="484">
        <v>0</v>
      </c>
      <c r="I23" s="492">
        <f>+F23*G23</f>
        <v>4256</v>
      </c>
    </row>
    <row r="24" spans="1:9" ht="27.75" customHeight="1">
      <c r="A24" s="482"/>
      <c r="B24" s="482"/>
      <c r="C24" s="483">
        <v>27950</v>
      </c>
      <c r="D24" s="482" t="s">
        <v>479</v>
      </c>
      <c r="E24" s="483">
        <v>28415</v>
      </c>
      <c r="F24" s="484">
        <f t="shared" si="1"/>
        <v>465</v>
      </c>
      <c r="G24" s="484">
        <v>8</v>
      </c>
      <c r="H24" s="484">
        <v>0</v>
      </c>
      <c r="I24" s="484">
        <f>+F24*G24</f>
        <v>3720</v>
      </c>
    </row>
    <row r="25" spans="1:9" ht="27.75" customHeight="1">
      <c r="A25" s="482"/>
      <c r="B25" s="482"/>
      <c r="C25" s="483">
        <v>28450</v>
      </c>
      <c r="D25" s="482" t="s">
        <v>479</v>
      </c>
      <c r="E25" s="483">
        <v>30400</v>
      </c>
      <c r="F25" s="484">
        <f t="shared" si="1"/>
        <v>1950</v>
      </c>
      <c r="G25" s="484">
        <v>8</v>
      </c>
      <c r="H25" s="484">
        <v>0</v>
      </c>
      <c r="I25" s="484">
        <f>+G25*F25</f>
        <v>15600</v>
      </c>
    </row>
    <row r="26" spans="1:9" ht="27.75" customHeight="1">
      <c r="A26" s="493"/>
      <c r="B26" s="493"/>
      <c r="C26" s="494">
        <v>34500</v>
      </c>
      <c r="D26" s="493" t="s">
        <v>479</v>
      </c>
      <c r="E26" s="494">
        <v>34750</v>
      </c>
      <c r="F26" s="492">
        <f t="shared" si="1"/>
        <v>250</v>
      </c>
      <c r="G26" s="492">
        <v>8</v>
      </c>
      <c r="H26" s="492">
        <v>0</v>
      </c>
      <c r="I26" s="484">
        <f>+G26*F26</f>
        <v>2000</v>
      </c>
    </row>
    <row r="27" spans="1:9" ht="27.75" customHeight="1">
      <c r="A27" s="482"/>
      <c r="B27" s="482" t="s">
        <v>482</v>
      </c>
      <c r="C27" s="483">
        <v>0</v>
      </c>
      <c r="D27" s="482" t="s">
        <v>479</v>
      </c>
      <c r="E27" s="483">
        <v>0</v>
      </c>
      <c r="F27" s="484">
        <f t="shared" si="1"/>
        <v>0</v>
      </c>
      <c r="G27" s="484">
        <v>0.5</v>
      </c>
      <c r="H27" s="484">
        <v>0</v>
      </c>
      <c r="I27" s="484">
        <f>+G27*F27</f>
        <v>0</v>
      </c>
    </row>
    <row r="28" spans="1:9" ht="27.75" customHeight="1">
      <c r="A28" s="482"/>
      <c r="B28" s="482" t="s">
        <v>482</v>
      </c>
      <c r="C28" s="483">
        <v>0</v>
      </c>
      <c r="D28" s="482" t="s">
        <v>479</v>
      </c>
      <c r="E28" s="483">
        <v>0</v>
      </c>
      <c r="F28" s="484">
        <f t="shared" si="1"/>
        <v>0</v>
      </c>
      <c r="G28" s="484">
        <v>0.5</v>
      </c>
      <c r="H28" s="484">
        <v>0</v>
      </c>
      <c r="I28" s="484">
        <f>+G28*F28</f>
        <v>0</v>
      </c>
    </row>
    <row r="29" spans="1:9" ht="27.75" customHeight="1" thickBot="1">
      <c r="A29" s="480">
        <v>5</v>
      </c>
      <c r="B29" s="480" t="str">
        <f>+'[4]ปร.4'!B38&amp;'[4]ปร.4'!D38</f>
        <v>งานผิวจราจร AC ปูบน PrimeCoat</v>
      </c>
      <c r="C29" s="495"/>
      <c r="D29" s="480"/>
      <c r="E29" s="495"/>
      <c r="F29" s="490"/>
      <c r="G29" s="490"/>
      <c r="H29" s="490"/>
      <c r="I29" s="491">
        <f>SUM(I30:I33)</f>
        <v>25576</v>
      </c>
    </row>
    <row r="30" spans="1:9" ht="27.75" customHeight="1" thickTop="1">
      <c r="A30" s="482"/>
      <c r="B30" s="482"/>
      <c r="C30" s="483">
        <v>5975</v>
      </c>
      <c r="D30" s="482" t="s">
        <v>479</v>
      </c>
      <c r="E30" s="483">
        <v>6507</v>
      </c>
      <c r="F30" s="484">
        <f>+E30-C30</f>
        <v>532</v>
      </c>
      <c r="G30" s="484">
        <v>8</v>
      </c>
      <c r="H30" s="484">
        <v>0</v>
      </c>
      <c r="I30" s="492">
        <f>+F30*G30</f>
        <v>4256</v>
      </c>
    </row>
    <row r="31" spans="1:9" ht="27.75" customHeight="1">
      <c r="A31" s="482"/>
      <c r="B31" s="482"/>
      <c r="C31" s="483">
        <v>27950</v>
      </c>
      <c r="D31" s="482" t="s">
        <v>479</v>
      </c>
      <c r="E31" s="483">
        <v>28415</v>
      </c>
      <c r="F31" s="484">
        <f>+E31-C31</f>
        <v>465</v>
      </c>
      <c r="G31" s="484">
        <v>8</v>
      </c>
      <c r="H31" s="484">
        <v>0</v>
      </c>
      <c r="I31" s="484">
        <f>+F31*G31</f>
        <v>3720</v>
      </c>
    </row>
    <row r="32" spans="1:9" ht="27.75" customHeight="1">
      <c r="A32" s="496"/>
      <c r="B32" s="496"/>
      <c r="C32" s="483">
        <v>28450</v>
      </c>
      <c r="D32" s="496" t="s">
        <v>479</v>
      </c>
      <c r="E32" s="483">
        <v>30400</v>
      </c>
      <c r="F32" s="498">
        <f>+E32-C32</f>
        <v>1950</v>
      </c>
      <c r="G32" s="498">
        <v>8</v>
      </c>
      <c r="H32" s="498">
        <v>0</v>
      </c>
      <c r="I32" s="498">
        <f>+G32*F32</f>
        <v>15600</v>
      </c>
    </row>
    <row r="33" spans="1:9" ht="27.75" customHeight="1">
      <c r="A33" s="496"/>
      <c r="B33" s="496"/>
      <c r="C33" s="494">
        <v>34500</v>
      </c>
      <c r="D33" s="496" t="s">
        <v>479</v>
      </c>
      <c r="E33" s="494">
        <v>34750</v>
      </c>
      <c r="F33" s="498">
        <f>+E33-C33</f>
        <v>250</v>
      </c>
      <c r="G33" s="498">
        <v>8</v>
      </c>
      <c r="H33" s="498">
        <v>0</v>
      </c>
      <c r="I33" s="498">
        <f>+G33*F33</f>
        <v>2000</v>
      </c>
    </row>
    <row r="34" spans="1:9" ht="27.75" customHeight="1" thickBot="1">
      <c r="A34" s="480">
        <v>6</v>
      </c>
      <c r="B34" s="480" t="str">
        <f>+'[4]ปร.4'!B39&amp;'[4]ปร.4'!D39</f>
        <v>งานผิวจราจรAC ปูบน TackCoat</v>
      </c>
      <c r="C34" s="495"/>
      <c r="D34" s="480"/>
      <c r="E34" s="495"/>
      <c r="F34" s="490"/>
      <c r="G34" s="490"/>
      <c r="H34" s="490"/>
      <c r="I34" s="491">
        <f>SUM(I35:I36)</f>
        <v>245</v>
      </c>
    </row>
    <row r="35" spans="1:9" ht="27.75" customHeight="1" thickTop="1">
      <c r="A35" s="482"/>
      <c r="B35" s="482" t="s">
        <v>480</v>
      </c>
      <c r="C35" s="483">
        <v>0</v>
      </c>
      <c r="D35" s="482" t="s">
        <v>479</v>
      </c>
      <c r="E35" s="483">
        <v>0</v>
      </c>
      <c r="F35" s="484">
        <f>+E35-C35</f>
        <v>0</v>
      </c>
      <c r="G35" s="484">
        <v>6</v>
      </c>
      <c r="H35" s="484">
        <v>0</v>
      </c>
      <c r="I35" s="492">
        <f>+F35*G35</f>
        <v>0</v>
      </c>
    </row>
    <row r="36" spans="1:9" ht="27.75" customHeight="1">
      <c r="A36" s="485"/>
      <c r="B36" s="485" t="s">
        <v>481</v>
      </c>
      <c r="C36" s="486">
        <v>28415</v>
      </c>
      <c r="D36" s="485" t="s">
        <v>479</v>
      </c>
      <c r="E36" s="486">
        <v>28450</v>
      </c>
      <c r="F36" s="487">
        <f>+E36-C36</f>
        <v>35</v>
      </c>
      <c r="G36" s="487">
        <v>7</v>
      </c>
      <c r="H36" s="487">
        <v>0</v>
      </c>
      <c r="I36" s="487">
        <f>+F36*G36</f>
        <v>245</v>
      </c>
    </row>
    <row r="37" spans="1:9" ht="27.75" customHeight="1" thickBot="1">
      <c r="A37" s="480">
        <v>7</v>
      </c>
      <c r="B37" s="480" t="str">
        <f>+'[4]ปร.4'!B40&amp;'[4]ปร.4'!D40</f>
        <v>งานผิวไหล่ทางAC ปูบน PrimeCoat</v>
      </c>
      <c r="C37" s="495"/>
      <c r="D37" s="480"/>
      <c r="E37" s="495"/>
      <c r="F37" s="490"/>
      <c r="G37" s="490"/>
      <c r="H37" s="490"/>
      <c r="I37" s="491">
        <f>SUM(I38:I43)</f>
        <v>0</v>
      </c>
    </row>
    <row r="38" spans="1:9" ht="27.75" customHeight="1" thickTop="1">
      <c r="A38" s="482"/>
      <c r="B38" s="482"/>
      <c r="C38" s="483">
        <v>0</v>
      </c>
      <c r="D38" s="482" t="s">
        <v>479</v>
      </c>
      <c r="E38" s="483">
        <v>0</v>
      </c>
      <c r="F38" s="484">
        <f aca="true" t="shared" si="2" ref="F38:F43">+E38-C38</f>
        <v>0</v>
      </c>
      <c r="G38" s="484">
        <v>2</v>
      </c>
      <c r="H38" s="484">
        <v>0</v>
      </c>
      <c r="I38" s="492">
        <f>+F38*G38</f>
        <v>0</v>
      </c>
    </row>
    <row r="39" spans="1:9" ht="27.75" customHeight="1">
      <c r="A39" s="482"/>
      <c r="B39" s="482"/>
      <c r="C39" s="483">
        <v>0</v>
      </c>
      <c r="D39" s="482" t="s">
        <v>479</v>
      </c>
      <c r="E39" s="483">
        <v>0</v>
      </c>
      <c r="F39" s="484">
        <f t="shared" si="2"/>
        <v>0</v>
      </c>
      <c r="G39" s="484">
        <v>2</v>
      </c>
      <c r="H39" s="484">
        <v>0</v>
      </c>
      <c r="I39" s="484">
        <f>+F39*G39</f>
        <v>0</v>
      </c>
    </row>
    <row r="40" spans="1:9" ht="27.75" customHeight="1">
      <c r="A40" s="496"/>
      <c r="B40" s="496"/>
      <c r="C40" s="497">
        <v>0</v>
      </c>
      <c r="D40" s="496" t="s">
        <v>479</v>
      </c>
      <c r="E40" s="497">
        <v>0</v>
      </c>
      <c r="F40" s="498">
        <f t="shared" si="2"/>
        <v>0</v>
      </c>
      <c r="G40" s="498">
        <v>2</v>
      </c>
      <c r="H40" s="498">
        <v>0</v>
      </c>
      <c r="I40" s="498">
        <f>+G40*F40</f>
        <v>0</v>
      </c>
    </row>
    <row r="41" spans="1:9" ht="27.75" customHeight="1">
      <c r="A41" s="482"/>
      <c r="B41" s="482"/>
      <c r="C41" s="483">
        <v>0</v>
      </c>
      <c r="D41" s="482" t="s">
        <v>479</v>
      </c>
      <c r="E41" s="483">
        <v>0</v>
      </c>
      <c r="F41" s="484">
        <f t="shared" si="2"/>
        <v>0</v>
      </c>
      <c r="G41" s="484">
        <v>2</v>
      </c>
      <c r="H41" s="484">
        <v>0</v>
      </c>
      <c r="I41" s="484">
        <f>+G41*F41</f>
        <v>0</v>
      </c>
    </row>
    <row r="42" spans="1:9" ht="27.75" customHeight="1">
      <c r="A42" s="482"/>
      <c r="B42" s="482" t="s">
        <v>482</v>
      </c>
      <c r="C42" s="483">
        <v>0</v>
      </c>
      <c r="D42" s="482" t="s">
        <v>479</v>
      </c>
      <c r="E42" s="483">
        <v>0</v>
      </c>
      <c r="F42" s="484">
        <f t="shared" si="2"/>
        <v>0</v>
      </c>
      <c r="G42" s="484">
        <v>0.5</v>
      </c>
      <c r="H42" s="484">
        <v>0</v>
      </c>
      <c r="I42" s="484">
        <f>+G42*F42</f>
        <v>0</v>
      </c>
    </row>
    <row r="43" spans="1:9" ht="27.75" customHeight="1">
      <c r="A43" s="482"/>
      <c r="B43" s="482" t="s">
        <v>482</v>
      </c>
      <c r="C43" s="483">
        <v>0</v>
      </c>
      <c r="D43" s="482" t="s">
        <v>479</v>
      </c>
      <c r="E43" s="483">
        <v>0</v>
      </c>
      <c r="F43" s="484">
        <f t="shared" si="2"/>
        <v>0</v>
      </c>
      <c r="G43" s="484">
        <v>0.5</v>
      </c>
      <c r="H43" s="484">
        <v>0</v>
      </c>
      <c r="I43" s="484">
        <f>+G43*F43</f>
        <v>0</v>
      </c>
    </row>
    <row r="44" spans="1:9" ht="27.75" customHeight="1" thickBot="1">
      <c r="A44" s="480">
        <v>8</v>
      </c>
      <c r="B44" s="480" t="str">
        <f>+'[4]ปร.4'!B41&amp;'[4]ปร.4'!D41</f>
        <v>งานผิวไหล่ทางAC ปูบน TackCoat</v>
      </c>
      <c r="C44" s="495"/>
      <c r="D44" s="480"/>
      <c r="E44" s="495"/>
      <c r="F44" s="480"/>
      <c r="G44" s="480"/>
      <c r="H44" s="480"/>
      <c r="I44" s="499">
        <f>SUM(I45:I46)</f>
        <v>0</v>
      </c>
    </row>
    <row r="45" spans="1:9" ht="27.75" customHeight="1" thickTop="1">
      <c r="A45" s="482"/>
      <c r="B45" s="482" t="s">
        <v>480</v>
      </c>
      <c r="C45" s="483">
        <v>0</v>
      </c>
      <c r="D45" s="482" t="s">
        <v>479</v>
      </c>
      <c r="E45" s="483">
        <v>0</v>
      </c>
      <c r="F45" s="484">
        <f>+E45-C45</f>
        <v>0</v>
      </c>
      <c r="G45" s="484">
        <v>2</v>
      </c>
      <c r="H45" s="484">
        <v>0</v>
      </c>
      <c r="I45" s="492">
        <f>+F45*G45</f>
        <v>0</v>
      </c>
    </row>
    <row r="46" spans="1:9" ht="27.75" customHeight="1">
      <c r="A46" s="485"/>
      <c r="B46" s="485" t="s">
        <v>481</v>
      </c>
      <c r="C46" s="486">
        <v>0</v>
      </c>
      <c r="D46" s="485" t="s">
        <v>479</v>
      </c>
      <c r="E46" s="486">
        <v>0</v>
      </c>
      <c r="F46" s="487">
        <f>+E46-C46</f>
        <v>0</v>
      </c>
      <c r="G46" s="487">
        <v>1</v>
      </c>
      <c r="H46" s="487">
        <v>0</v>
      </c>
      <c r="I46" s="487">
        <f>+F46*G46</f>
        <v>0</v>
      </c>
    </row>
    <row r="47" spans="1:9" ht="27.75" customHeight="1" thickBot="1">
      <c r="A47" s="480">
        <v>9</v>
      </c>
      <c r="B47" s="480" t="str">
        <f>+'[4]ปร.4'!B42&amp;'[4]ปร.4'!D42</f>
        <v>งานผิวทางเชื่อมAC ปูบน PrimeCoat</v>
      </c>
      <c r="C47" s="480"/>
      <c r="D47" s="480"/>
      <c r="E47" s="480"/>
      <c r="F47" s="480"/>
      <c r="G47" s="480"/>
      <c r="H47" s="480"/>
      <c r="I47" s="499">
        <f>SUM(I48:I49)</f>
        <v>0</v>
      </c>
    </row>
    <row r="48" spans="1:9" ht="27.75" customHeight="1" thickTop="1">
      <c r="A48" s="482"/>
      <c r="B48" s="482" t="s">
        <v>485</v>
      </c>
      <c r="C48" s="483">
        <v>0</v>
      </c>
      <c r="D48" s="482"/>
      <c r="E48" s="483"/>
      <c r="F48" s="484">
        <v>0</v>
      </c>
      <c r="G48" s="484">
        <v>4</v>
      </c>
      <c r="H48" s="484">
        <v>0</v>
      </c>
      <c r="I48" s="484">
        <f>+G48*F48</f>
        <v>0</v>
      </c>
    </row>
    <row r="49" spans="1:9" ht="27.75" customHeight="1">
      <c r="A49" s="485"/>
      <c r="B49" s="485" t="s">
        <v>485</v>
      </c>
      <c r="C49" s="486">
        <v>0</v>
      </c>
      <c r="D49" s="485"/>
      <c r="E49" s="485"/>
      <c r="F49" s="487">
        <v>0</v>
      </c>
      <c r="G49" s="487">
        <v>4</v>
      </c>
      <c r="H49" s="487">
        <v>0</v>
      </c>
      <c r="I49" s="487">
        <f>+G49*F49</f>
        <v>0</v>
      </c>
    </row>
    <row r="50" spans="1:9" ht="27.75" customHeight="1" thickBot="1">
      <c r="A50" s="480">
        <v>10</v>
      </c>
      <c r="B50" s="480" t="str">
        <f>+'[4]ปร.4'!B43&amp;'[4]ปร.4'!D43</f>
        <v>งานผิวทางเชื่อมAC ปูบน TackCoat</v>
      </c>
      <c r="C50" s="480"/>
      <c r="D50" s="480"/>
      <c r="E50" s="480"/>
      <c r="F50" s="480"/>
      <c r="G50" s="480"/>
      <c r="H50" s="480"/>
      <c r="I50" s="499">
        <f>SUM(I51:I54)</f>
        <v>0</v>
      </c>
    </row>
    <row r="51" spans="1:9" ht="27.75" customHeight="1" thickTop="1">
      <c r="A51" s="482"/>
      <c r="B51" s="482" t="s">
        <v>486</v>
      </c>
      <c r="C51" s="483">
        <v>0</v>
      </c>
      <c r="D51" s="482"/>
      <c r="E51" s="483"/>
      <c r="F51" s="484">
        <v>0</v>
      </c>
      <c r="G51" s="484">
        <v>10</v>
      </c>
      <c r="H51" s="484">
        <v>0</v>
      </c>
      <c r="I51" s="492">
        <f>+F51*G51</f>
        <v>0</v>
      </c>
    </row>
    <row r="52" spans="1:9" ht="27.75" customHeight="1">
      <c r="A52" s="482"/>
      <c r="B52" s="482" t="s">
        <v>485</v>
      </c>
      <c r="C52" s="483">
        <v>0</v>
      </c>
      <c r="D52" s="482"/>
      <c r="E52" s="483"/>
      <c r="F52" s="484">
        <v>0</v>
      </c>
      <c r="G52" s="484">
        <v>10</v>
      </c>
      <c r="H52" s="484">
        <v>0</v>
      </c>
      <c r="I52" s="484">
        <f>+F52*G52</f>
        <v>0</v>
      </c>
    </row>
    <row r="53" spans="1:9" ht="27.75" customHeight="1">
      <c r="A53" s="482"/>
      <c r="B53" s="482" t="s">
        <v>486</v>
      </c>
      <c r="C53" s="483">
        <v>0</v>
      </c>
      <c r="D53" s="482"/>
      <c r="E53" s="483"/>
      <c r="F53" s="484">
        <v>0</v>
      </c>
      <c r="G53" s="484">
        <v>10</v>
      </c>
      <c r="H53" s="484">
        <v>0</v>
      </c>
      <c r="I53" s="484">
        <f>+F53*G53</f>
        <v>0</v>
      </c>
    </row>
    <row r="54" spans="1:9" ht="27.75" customHeight="1">
      <c r="A54" s="485"/>
      <c r="B54" s="485" t="s">
        <v>486</v>
      </c>
      <c r="C54" s="486">
        <v>0</v>
      </c>
      <c r="D54" s="485"/>
      <c r="E54" s="486"/>
      <c r="F54" s="487">
        <v>0</v>
      </c>
      <c r="G54" s="487">
        <v>10</v>
      </c>
      <c r="H54" s="487">
        <v>0</v>
      </c>
      <c r="I54" s="487">
        <f>+F54*G54</f>
        <v>0</v>
      </c>
    </row>
    <row r="55" spans="1:9" ht="27.75" customHeight="1" thickBot="1">
      <c r="A55" s="480">
        <v>11</v>
      </c>
      <c r="B55" s="480" t="s">
        <v>487</v>
      </c>
      <c r="C55" s="480"/>
      <c r="D55" s="480"/>
      <c r="E55" s="480"/>
      <c r="F55" s="480"/>
      <c r="G55" s="480"/>
      <c r="H55" s="480"/>
      <c r="I55" s="499">
        <f>ROUND(SUM(I57:I72),0)</f>
        <v>808</v>
      </c>
    </row>
    <row r="56" spans="1:9" ht="27.75" customHeight="1" thickTop="1">
      <c r="A56" s="482"/>
      <c r="B56" s="482" t="str">
        <f>+'[4]ปร.4'!B189&amp;'[4]ปร.4'!C189</f>
        <v>สีเทอร์โมสีเหลือง + สีขาว</v>
      </c>
      <c r="C56" s="734" t="s">
        <v>488</v>
      </c>
      <c r="D56" s="734"/>
      <c r="E56" s="734"/>
      <c r="F56" s="734" t="s">
        <v>489</v>
      </c>
      <c r="G56" s="734"/>
      <c r="H56" s="734"/>
      <c r="I56" s="493"/>
    </row>
    <row r="57" spans="1:9" ht="27.75" customHeight="1">
      <c r="A57" s="482"/>
      <c r="B57" s="482" t="s">
        <v>490</v>
      </c>
      <c r="C57" s="483">
        <v>5975</v>
      </c>
      <c r="D57" s="482" t="s">
        <v>479</v>
      </c>
      <c r="E57" s="483">
        <v>6507</v>
      </c>
      <c r="F57" s="484">
        <f aca="true" t="shared" si="3" ref="F57:F72">+E57-C57</f>
        <v>532</v>
      </c>
      <c r="G57" s="484">
        <v>0.1</v>
      </c>
      <c r="H57" s="484">
        <v>0</v>
      </c>
      <c r="I57" s="484">
        <f>+F57*G57</f>
        <v>53.2</v>
      </c>
    </row>
    <row r="58" spans="1:9" ht="27.75" customHeight="1">
      <c r="A58" s="482"/>
      <c r="B58" s="482" t="s">
        <v>491</v>
      </c>
      <c r="C58" s="483">
        <v>5975</v>
      </c>
      <c r="D58" s="482" t="s">
        <v>479</v>
      </c>
      <c r="E58" s="483">
        <v>6507</v>
      </c>
      <c r="F58" s="484">
        <f t="shared" si="3"/>
        <v>532</v>
      </c>
      <c r="G58" s="484">
        <v>0.1</v>
      </c>
      <c r="H58" s="484">
        <v>0</v>
      </c>
      <c r="I58" s="484">
        <f>+F58*G58</f>
        <v>53.2</v>
      </c>
    </row>
    <row r="59" spans="1:9" ht="27.75" customHeight="1">
      <c r="A59" s="482"/>
      <c r="B59" s="482" t="s">
        <v>553</v>
      </c>
      <c r="C59" s="483">
        <v>5975</v>
      </c>
      <c r="D59" s="482" t="s">
        <v>479</v>
      </c>
      <c r="E59" s="483">
        <v>6507</v>
      </c>
      <c r="F59" s="484">
        <f t="shared" si="3"/>
        <v>532</v>
      </c>
      <c r="G59" s="484">
        <v>0.1</v>
      </c>
      <c r="H59" s="484">
        <v>0</v>
      </c>
      <c r="I59" s="484">
        <f>+F59*G59</f>
        <v>53.2</v>
      </c>
    </row>
    <row r="60" spans="1:9" ht="27.75" customHeight="1">
      <c r="A60" s="482"/>
      <c r="B60" s="482" t="s">
        <v>492</v>
      </c>
      <c r="C60" s="483">
        <v>0</v>
      </c>
      <c r="D60" s="482" t="s">
        <v>479</v>
      </c>
      <c r="E60" s="483">
        <v>0</v>
      </c>
      <c r="F60" s="484">
        <f t="shared" si="3"/>
        <v>0</v>
      </c>
      <c r="G60" s="484">
        <v>0.1</v>
      </c>
      <c r="H60" s="484">
        <v>0</v>
      </c>
      <c r="I60" s="484">
        <f>+(F60/100)*9*G60</f>
        <v>0</v>
      </c>
    </row>
    <row r="61" spans="1:9" ht="27.75" customHeight="1">
      <c r="A61" s="482"/>
      <c r="B61" s="482" t="s">
        <v>490</v>
      </c>
      <c r="C61" s="483">
        <v>27950</v>
      </c>
      <c r="D61" s="482"/>
      <c r="E61" s="483">
        <v>30400</v>
      </c>
      <c r="F61" s="484">
        <f t="shared" si="3"/>
        <v>2450</v>
      </c>
      <c r="G61" s="484">
        <v>0.1</v>
      </c>
      <c r="H61" s="484"/>
      <c r="I61" s="484">
        <f>+F61*G61</f>
        <v>245</v>
      </c>
    </row>
    <row r="62" spans="1:9" ht="27.75" customHeight="1">
      <c r="A62" s="482"/>
      <c r="B62" s="482" t="s">
        <v>491</v>
      </c>
      <c r="C62" s="483">
        <v>27950</v>
      </c>
      <c r="D62" s="482"/>
      <c r="E62" s="483">
        <v>30400</v>
      </c>
      <c r="F62" s="484">
        <f t="shared" si="3"/>
        <v>2450</v>
      </c>
      <c r="G62" s="484">
        <v>0.1</v>
      </c>
      <c r="H62" s="484"/>
      <c r="I62" s="484">
        <f>+F62*G62</f>
        <v>245</v>
      </c>
    </row>
    <row r="63" spans="1:9" ht="27.75" customHeight="1">
      <c r="A63" s="482"/>
      <c r="B63" s="482" t="s">
        <v>490</v>
      </c>
      <c r="C63" s="483">
        <v>34500</v>
      </c>
      <c r="D63" s="482"/>
      <c r="E63" s="483">
        <v>34750</v>
      </c>
      <c r="F63" s="484">
        <f t="shared" si="3"/>
        <v>250</v>
      </c>
      <c r="G63" s="484">
        <v>0.1</v>
      </c>
      <c r="H63" s="484"/>
      <c r="I63" s="484">
        <f>+F63*G63</f>
        <v>25</v>
      </c>
    </row>
    <row r="64" spans="1:9" ht="27.75" customHeight="1">
      <c r="A64" s="482"/>
      <c r="B64" s="482" t="s">
        <v>491</v>
      </c>
      <c r="C64" s="483">
        <v>34500</v>
      </c>
      <c r="D64" s="482"/>
      <c r="E64" s="483">
        <v>34750</v>
      </c>
      <c r="F64" s="484">
        <f t="shared" si="3"/>
        <v>250</v>
      </c>
      <c r="G64" s="484">
        <v>0.1</v>
      </c>
      <c r="H64" s="484"/>
      <c r="I64" s="484">
        <f>+F64*G64</f>
        <v>25</v>
      </c>
    </row>
    <row r="65" spans="1:9" ht="27.75" customHeight="1">
      <c r="A65" s="482"/>
      <c r="B65" s="482" t="s">
        <v>554</v>
      </c>
      <c r="C65" s="483">
        <v>27950</v>
      </c>
      <c r="D65" s="482"/>
      <c r="E65" s="483">
        <v>28350</v>
      </c>
      <c r="F65" s="484">
        <f t="shared" si="3"/>
        <v>400</v>
      </c>
      <c r="G65" s="484">
        <v>0.1</v>
      </c>
      <c r="H65" s="484"/>
      <c r="I65" s="484">
        <f>+(F65/100)*25*G65</f>
        <v>10</v>
      </c>
    </row>
    <row r="66" spans="1:9" ht="27.75" customHeight="1">
      <c r="A66" s="482"/>
      <c r="B66" s="482" t="s">
        <v>553</v>
      </c>
      <c r="C66" s="483">
        <v>28800</v>
      </c>
      <c r="D66" s="482"/>
      <c r="E66" s="483">
        <v>29200</v>
      </c>
      <c r="F66" s="484">
        <f t="shared" si="3"/>
        <v>400</v>
      </c>
      <c r="G66" s="484">
        <v>0.1</v>
      </c>
      <c r="H66" s="484"/>
      <c r="I66" s="484">
        <f>+F66*G66</f>
        <v>40</v>
      </c>
    </row>
    <row r="67" spans="1:9" ht="27.75" customHeight="1">
      <c r="A67" s="482"/>
      <c r="B67" s="482" t="s">
        <v>554</v>
      </c>
      <c r="C67" s="483">
        <v>28500</v>
      </c>
      <c r="D67" s="482"/>
      <c r="E67" s="483">
        <v>28800</v>
      </c>
      <c r="F67" s="484">
        <f t="shared" si="3"/>
        <v>300</v>
      </c>
      <c r="G67" s="484">
        <v>0.1</v>
      </c>
      <c r="H67" s="484"/>
      <c r="I67" s="484">
        <f>+(F67/100)*25*G67</f>
        <v>7.5</v>
      </c>
    </row>
    <row r="68" spans="1:9" ht="27.75" customHeight="1">
      <c r="A68" s="482"/>
      <c r="B68" s="482" t="s">
        <v>553</v>
      </c>
      <c r="C68" s="483">
        <v>28350</v>
      </c>
      <c r="D68" s="482"/>
      <c r="E68" s="483">
        <v>28500</v>
      </c>
      <c r="F68" s="484">
        <f t="shared" si="3"/>
        <v>150</v>
      </c>
      <c r="G68" s="484">
        <v>0.1</v>
      </c>
      <c r="H68" s="484"/>
      <c r="I68" s="484">
        <f>+F68*G68</f>
        <v>15</v>
      </c>
    </row>
    <row r="69" spans="1:9" ht="27.75" customHeight="1">
      <c r="A69" s="482"/>
      <c r="B69" s="482" t="s">
        <v>553</v>
      </c>
      <c r="C69" s="483">
        <v>34500</v>
      </c>
      <c r="D69" s="482" t="s">
        <v>479</v>
      </c>
      <c r="E69" s="483">
        <v>34750</v>
      </c>
      <c r="F69" s="484">
        <f t="shared" si="3"/>
        <v>250</v>
      </c>
      <c r="G69" s="484">
        <v>0.1</v>
      </c>
      <c r="H69" s="484">
        <v>0</v>
      </c>
      <c r="I69" s="484">
        <f>+F69*G69</f>
        <v>25</v>
      </c>
    </row>
    <row r="70" spans="1:9" ht="27.75" customHeight="1">
      <c r="A70" s="482"/>
      <c r="B70" s="482" t="s">
        <v>492</v>
      </c>
      <c r="C70" s="483">
        <v>29200</v>
      </c>
      <c r="D70" s="482" t="s">
        <v>479</v>
      </c>
      <c r="E70" s="483">
        <v>30400</v>
      </c>
      <c r="F70" s="484">
        <f t="shared" si="3"/>
        <v>1200</v>
      </c>
      <c r="G70" s="484">
        <v>0.1</v>
      </c>
      <c r="H70" s="484">
        <v>0</v>
      </c>
      <c r="I70" s="484">
        <f>+(F70/100)*9*G70</f>
        <v>10.8</v>
      </c>
    </row>
    <row r="71" spans="1:9" ht="27.75" customHeight="1">
      <c r="A71" s="482"/>
      <c r="B71" s="482" t="s">
        <v>553</v>
      </c>
      <c r="C71" s="483">
        <v>0</v>
      </c>
      <c r="D71" s="482" t="s">
        <v>479</v>
      </c>
      <c r="E71" s="483">
        <v>0</v>
      </c>
      <c r="F71" s="484">
        <f t="shared" si="3"/>
        <v>0</v>
      </c>
      <c r="G71" s="484">
        <v>0.1</v>
      </c>
      <c r="H71" s="484">
        <v>0</v>
      </c>
      <c r="I71" s="484">
        <f>+F71*G71</f>
        <v>0</v>
      </c>
    </row>
    <row r="72" spans="1:9" ht="27.75" customHeight="1">
      <c r="A72" s="485"/>
      <c r="B72" s="485" t="s">
        <v>492</v>
      </c>
      <c r="C72" s="486">
        <v>0</v>
      </c>
      <c r="D72" s="485" t="s">
        <v>479</v>
      </c>
      <c r="E72" s="486">
        <v>0</v>
      </c>
      <c r="F72" s="487">
        <f t="shared" si="3"/>
        <v>0</v>
      </c>
      <c r="G72" s="487">
        <v>0.1</v>
      </c>
      <c r="H72" s="487">
        <v>0</v>
      </c>
      <c r="I72" s="487">
        <f>+(F72/100)*9*G72</f>
        <v>0</v>
      </c>
    </row>
    <row r="73" spans="1:9" s="489" customFormat="1" ht="27.75" customHeight="1">
      <c r="A73" s="480">
        <v>12</v>
      </c>
      <c r="B73" s="480" t="str">
        <f>+'[4]ปร.4'!B47</f>
        <v>งานชั้นพื้นทาง (หินคลุก)</v>
      </c>
      <c r="C73" s="731" t="s">
        <v>380</v>
      </c>
      <c r="D73" s="732"/>
      <c r="E73" s="732"/>
      <c r="F73" s="732"/>
      <c r="G73" s="733"/>
      <c r="H73" s="488"/>
      <c r="I73" s="481">
        <f>SUM(I74:I75)</f>
        <v>0</v>
      </c>
    </row>
    <row r="74" spans="1:9" ht="27.75" customHeight="1">
      <c r="A74" s="482"/>
      <c r="B74" s="482" t="s">
        <v>485</v>
      </c>
      <c r="C74" s="483">
        <v>0</v>
      </c>
      <c r="D74" s="482"/>
      <c r="E74" s="483"/>
      <c r="F74" s="484">
        <v>0</v>
      </c>
      <c r="G74" s="484">
        <v>4</v>
      </c>
      <c r="H74" s="484">
        <v>0.1</v>
      </c>
      <c r="I74" s="484">
        <f>+F74*G74*H74</f>
        <v>0</v>
      </c>
    </row>
    <row r="75" spans="1:9" ht="27.75" customHeight="1">
      <c r="A75" s="482"/>
      <c r="B75" s="485" t="s">
        <v>485</v>
      </c>
      <c r="C75" s="486">
        <v>0</v>
      </c>
      <c r="D75" s="485"/>
      <c r="E75" s="485"/>
      <c r="F75" s="487">
        <v>0</v>
      </c>
      <c r="G75" s="487">
        <v>4</v>
      </c>
      <c r="H75" s="487">
        <v>0.1</v>
      </c>
      <c r="I75" s="487">
        <f>+F75*G75*H75</f>
        <v>0</v>
      </c>
    </row>
    <row r="76" spans="1:9" ht="27.75" customHeight="1" thickBot="1">
      <c r="A76" s="480">
        <v>13</v>
      </c>
      <c r="B76" s="480" t="str">
        <f>+'[4]ปร.4'!B48</f>
        <v>งาน TACK COAT</v>
      </c>
      <c r="C76" s="730" t="s">
        <v>380</v>
      </c>
      <c r="D76" s="730"/>
      <c r="E76" s="730"/>
      <c r="F76" s="730"/>
      <c r="G76" s="730"/>
      <c r="H76" s="490"/>
      <c r="I76" s="491">
        <f>SUM(I77:I80)</f>
        <v>157</v>
      </c>
    </row>
    <row r="77" spans="1:9" ht="27.75" customHeight="1" thickTop="1">
      <c r="A77" s="482"/>
      <c r="B77" s="482" t="s">
        <v>485</v>
      </c>
      <c r="C77" s="483">
        <v>6200</v>
      </c>
      <c r="D77" s="482"/>
      <c r="E77" s="483">
        <v>6225</v>
      </c>
      <c r="F77" s="484">
        <v>3</v>
      </c>
      <c r="G77" s="484">
        <v>25</v>
      </c>
      <c r="H77" s="484">
        <v>0</v>
      </c>
      <c r="I77" s="484">
        <f>+F77*G77</f>
        <v>75</v>
      </c>
    </row>
    <row r="78" spans="1:9" ht="27.75" customHeight="1">
      <c r="A78" s="482"/>
      <c r="B78" s="485" t="s">
        <v>486</v>
      </c>
      <c r="C78" s="483">
        <v>29225</v>
      </c>
      <c r="D78" s="482"/>
      <c r="E78" s="483">
        <v>29225</v>
      </c>
      <c r="F78" s="484">
        <v>5</v>
      </c>
      <c r="G78" s="484">
        <v>10</v>
      </c>
      <c r="H78" s="484">
        <v>0</v>
      </c>
      <c r="I78" s="484">
        <f>+F78*G78</f>
        <v>50</v>
      </c>
    </row>
    <row r="79" spans="1:9" ht="27.75" customHeight="1">
      <c r="A79" s="496"/>
      <c r="B79" s="485" t="s">
        <v>486</v>
      </c>
      <c r="C79" s="483">
        <v>29225</v>
      </c>
      <c r="D79" s="482"/>
      <c r="E79" s="483">
        <v>29225</v>
      </c>
      <c r="F79" s="484">
        <v>4</v>
      </c>
      <c r="G79" s="484">
        <v>8</v>
      </c>
      <c r="H79" s="484">
        <v>0</v>
      </c>
      <c r="I79" s="484">
        <f>+F79*G79</f>
        <v>32</v>
      </c>
    </row>
    <row r="80" spans="1:9" ht="27.75" customHeight="1">
      <c r="A80" s="496"/>
      <c r="B80" s="485" t="s">
        <v>486</v>
      </c>
      <c r="C80" s="486">
        <v>0</v>
      </c>
      <c r="D80" s="485"/>
      <c r="E80" s="486">
        <v>0</v>
      </c>
      <c r="F80" s="487">
        <v>0</v>
      </c>
      <c r="G80" s="487">
        <v>10</v>
      </c>
      <c r="H80" s="487">
        <v>0</v>
      </c>
      <c r="I80" s="487">
        <f>+F80*G80</f>
        <v>0</v>
      </c>
    </row>
    <row r="81" spans="1:9" ht="27.75" customHeight="1" thickBot="1">
      <c r="A81" s="480">
        <v>14</v>
      </c>
      <c r="B81" s="480" t="str">
        <f>+'[4]ปร.4'!B49</f>
        <v>งาน PRIME COAT</v>
      </c>
      <c r="C81" s="730" t="s">
        <v>380</v>
      </c>
      <c r="D81" s="730"/>
      <c r="E81" s="730"/>
      <c r="F81" s="730"/>
      <c r="G81" s="730"/>
      <c r="H81" s="490"/>
      <c r="I81" s="491">
        <f>SUM(I82:I83)</f>
        <v>0</v>
      </c>
    </row>
    <row r="82" spans="1:9" ht="27.75" customHeight="1" thickTop="1">
      <c r="A82" s="482"/>
      <c r="B82" s="482" t="s">
        <v>485</v>
      </c>
      <c r="C82" s="483">
        <v>0</v>
      </c>
      <c r="D82" s="482"/>
      <c r="E82" s="483"/>
      <c r="F82" s="484">
        <v>0</v>
      </c>
      <c r="G82" s="484">
        <v>4</v>
      </c>
      <c r="H82" s="484">
        <v>0</v>
      </c>
      <c r="I82" s="484">
        <f>+F82*G82</f>
        <v>0</v>
      </c>
    </row>
    <row r="83" spans="1:9" ht="27.75" customHeight="1">
      <c r="A83" s="482"/>
      <c r="B83" s="485" t="s">
        <v>485</v>
      </c>
      <c r="C83" s="486">
        <v>0</v>
      </c>
      <c r="D83" s="485"/>
      <c r="E83" s="485"/>
      <c r="F83" s="487">
        <v>0</v>
      </c>
      <c r="G83" s="487">
        <v>4</v>
      </c>
      <c r="H83" s="487">
        <v>0</v>
      </c>
      <c r="I83" s="484">
        <f>+F83*G83</f>
        <v>0</v>
      </c>
    </row>
    <row r="84" spans="1:9" ht="27.75" customHeight="1" thickBot="1">
      <c r="A84" s="480">
        <v>15</v>
      </c>
      <c r="B84" s="480" t="str">
        <f>+'[4]ปร.4'!B50&amp;'[4]ปร.4'!D50</f>
        <v>งานผิวทางเชื่อมAC ปูบน PrimeCoat</v>
      </c>
      <c r="C84" s="730" t="s">
        <v>380</v>
      </c>
      <c r="D84" s="730"/>
      <c r="E84" s="730"/>
      <c r="F84" s="730"/>
      <c r="G84" s="730"/>
      <c r="H84" s="490"/>
      <c r="I84" s="491">
        <f>SUM(I85:I86)</f>
        <v>0</v>
      </c>
    </row>
    <row r="85" spans="1:9" ht="27.75" customHeight="1" thickTop="1">
      <c r="A85" s="482"/>
      <c r="B85" s="482" t="s">
        <v>485</v>
      </c>
      <c r="C85" s="483">
        <v>0</v>
      </c>
      <c r="D85" s="482"/>
      <c r="E85" s="483"/>
      <c r="F85" s="484">
        <v>0</v>
      </c>
      <c r="G85" s="484">
        <v>4</v>
      </c>
      <c r="H85" s="484">
        <v>0</v>
      </c>
      <c r="I85" s="484">
        <f>+F85*G85</f>
        <v>0</v>
      </c>
    </row>
    <row r="86" spans="1:9" ht="27.75" customHeight="1">
      <c r="A86" s="482"/>
      <c r="B86" s="485" t="s">
        <v>485</v>
      </c>
      <c r="C86" s="486">
        <v>0</v>
      </c>
      <c r="D86" s="485"/>
      <c r="E86" s="485"/>
      <c r="F86" s="487">
        <v>0</v>
      </c>
      <c r="G86" s="487">
        <v>4</v>
      </c>
      <c r="H86" s="487">
        <v>0</v>
      </c>
      <c r="I86" s="484">
        <f>+F86*G86</f>
        <v>0</v>
      </c>
    </row>
    <row r="87" spans="1:9" ht="27.75" customHeight="1" thickBot="1">
      <c r="A87" s="480">
        <v>16</v>
      </c>
      <c r="B87" s="480" t="str">
        <f>+'[4]ปร.4'!B51&amp;'[4]ปร.4'!D51</f>
        <v>งานผิวทางเชื่อมAC ปูบน TackCoat</v>
      </c>
      <c r="C87" s="730" t="s">
        <v>380</v>
      </c>
      <c r="D87" s="730"/>
      <c r="E87" s="730"/>
      <c r="F87" s="730"/>
      <c r="G87" s="730"/>
      <c r="H87" s="490"/>
      <c r="I87" s="491">
        <f>SUM(I88:I91)</f>
        <v>157</v>
      </c>
    </row>
    <row r="88" spans="1:9" ht="27.75" customHeight="1" thickTop="1">
      <c r="A88" s="482"/>
      <c r="B88" s="482" t="s">
        <v>485</v>
      </c>
      <c r="C88" s="483">
        <v>6200</v>
      </c>
      <c r="D88" s="482"/>
      <c r="E88" s="483">
        <v>6225</v>
      </c>
      <c r="F88" s="484">
        <v>3</v>
      </c>
      <c r="G88" s="484">
        <v>25</v>
      </c>
      <c r="H88" s="484">
        <v>0</v>
      </c>
      <c r="I88" s="484">
        <f>+F88*G88</f>
        <v>75</v>
      </c>
    </row>
    <row r="89" spans="1:9" ht="27.75" customHeight="1">
      <c r="A89" s="482"/>
      <c r="B89" s="485" t="s">
        <v>486</v>
      </c>
      <c r="C89" s="483">
        <v>29225</v>
      </c>
      <c r="D89" s="482"/>
      <c r="E89" s="483">
        <v>29225</v>
      </c>
      <c r="F89" s="484">
        <v>5</v>
      </c>
      <c r="G89" s="484">
        <v>10</v>
      </c>
      <c r="H89" s="484">
        <v>0</v>
      </c>
      <c r="I89" s="484">
        <f>+F89*G89</f>
        <v>50</v>
      </c>
    </row>
    <row r="90" spans="1:9" ht="27.75" customHeight="1">
      <c r="A90" s="496"/>
      <c r="B90" s="485" t="s">
        <v>486</v>
      </c>
      <c r="C90" s="483">
        <v>29225</v>
      </c>
      <c r="D90" s="482"/>
      <c r="E90" s="483">
        <v>29225</v>
      </c>
      <c r="F90" s="484">
        <v>4</v>
      </c>
      <c r="G90" s="484">
        <v>8</v>
      </c>
      <c r="H90" s="484">
        <v>0</v>
      </c>
      <c r="I90" s="484">
        <f>+F90*G90</f>
        <v>32</v>
      </c>
    </row>
    <row r="91" spans="1:9" ht="27.75" customHeight="1">
      <c r="A91" s="496"/>
      <c r="B91" s="485" t="s">
        <v>486</v>
      </c>
      <c r="C91" s="486">
        <v>0</v>
      </c>
      <c r="D91" s="485"/>
      <c r="E91" s="486">
        <v>0</v>
      </c>
      <c r="F91" s="487">
        <v>0</v>
      </c>
      <c r="G91" s="487">
        <v>10</v>
      </c>
      <c r="H91" s="487">
        <v>0</v>
      </c>
      <c r="I91" s="487">
        <f>+F91*G91</f>
        <v>0</v>
      </c>
    </row>
    <row r="92" spans="3:5" ht="24">
      <c r="C92" s="500"/>
      <c r="E92" s="500"/>
    </row>
    <row r="93" spans="3:5" ht="24">
      <c r="C93" s="500"/>
      <c r="E93" s="500"/>
    </row>
    <row r="94" spans="3:5" ht="24">
      <c r="C94" s="500"/>
      <c r="E94" s="500"/>
    </row>
    <row r="95" spans="3:5" ht="24">
      <c r="C95" s="500"/>
      <c r="E95" s="500"/>
    </row>
    <row r="96" spans="3:5" ht="24">
      <c r="C96" s="500"/>
      <c r="E96" s="500"/>
    </row>
    <row r="97" spans="3:5" ht="24">
      <c r="C97" s="500"/>
      <c r="E97" s="500"/>
    </row>
    <row r="98" spans="3:5" ht="24">
      <c r="C98" s="500"/>
      <c r="E98" s="500"/>
    </row>
    <row r="99" spans="3:5" ht="24">
      <c r="C99" s="500"/>
      <c r="E99" s="500"/>
    </row>
    <row r="100" spans="3:5" ht="24">
      <c r="C100" s="500"/>
      <c r="E100" s="500"/>
    </row>
    <row r="101" spans="3:5" ht="24">
      <c r="C101" s="500"/>
      <c r="E101" s="500"/>
    </row>
    <row r="102" spans="3:5" ht="24">
      <c r="C102" s="500"/>
      <c r="E102" s="500"/>
    </row>
    <row r="103" spans="3:5" ht="24">
      <c r="C103" s="500"/>
      <c r="E103" s="500"/>
    </row>
    <row r="104" spans="3:5" ht="24">
      <c r="C104" s="500"/>
      <c r="E104" s="500"/>
    </row>
    <row r="105" spans="3:5" ht="24">
      <c r="C105" s="500"/>
      <c r="E105" s="500"/>
    </row>
    <row r="106" spans="3:5" ht="24">
      <c r="C106" s="500"/>
      <c r="E106" s="500"/>
    </row>
    <row r="107" spans="3:5" ht="24">
      <c r="C107" s="500"/>
      <c r="E107" s="500"/>
    </row>
    <row r="108" spans="3:5" ht="24">
      <c r="C108" s="500"/>
      <c r="E108" s="500"/>
    </row>
    <row r="109" spans="3:5" ht="24">
      <c r="C109" s="500"/>
      <c r="E109" s="500"/>
    </row>
    <row r="110" spans="3:5" ht="24">
      <c r="C110" s="500"/>
      <c r="E110" s="500"/>
    </row>
    <row r="111" spans="3:5" ht="24">
      <c r="C111" s="500"/>
      <c r="E111" s="500"/>
    </row>
    <row r="112" spans="3:5" ht="24">
      <c r="C112" s="500"/>
      <c r="E112" s="500"/>
    </row>
    <row r="113" spans="3:5" ht="24">
      <c r="C113" s="500"/>
      <c r="E113" s="500"/>
    </row>
    <row r="114" spans="3:5" ht="24">
      <c r="C114" s="500"/>
      <c r="E114" s="500"/>
    </row>
    <row r="115" spans="3:5" ht="24">
      <c r="C115" s="500"/>
      <c r="E115" s="500"/>
    </row>
    <row r="116" spans="3:5" ht="24">
      <c r="C116" s="500"/>
      <c r="E116" s="500"/>
    </row>
    <row r="117" spans="3:5" ht="24">
      <c r="C117" s="500"/>
      <c r="E117" s="500"/>
    </row>
    <row r="118" spans="3:5" ht="24">
      <c r="C118" s="500"/>
      <c r="E118" s="500"/>
    </row>
    <row r="119" spans="3:5" ht="24">
      <c r="C119" s="500"/>
      <c r="E119" s="500"/>
    </row>
    <row r="120" spans="3:5" ht="24">
      <c r="C120" s="500"/>
      <c r="E120" s="500"/>
    </row>
    <row r="121" spans="3:5" ht="24">
      <c r="C121" s="500"/>
      <c r="E121" s="500"/>
    </row>
    <row r="122" spans="3:5" ht="24">
      <c r="C122" s="500"/>
      <c r="E122" s="500"/>
    </row>
    <row r="123" spans="3:5" ht="24">
      <c r="C123" s="500"/>
      <c r="E123" s="500"/>
    </row>
    <row r="124" spans="3:5" ht="24">
      <c r="C124" s="500"/>
      <c r="E124" s="500"/>
    </row>
    <row r="125" spans="3:5" ht="24">
      <c r="C125" s="500"/>
      <c r="E125" s="500"/>
    </row>
    <row r="126" spans="3:5" ht="24">
      <c r="C126" s="500"/>
      <c r="E126" s="500"/>
    </row>
    <row r="127" spans="3:5" ht="24">
      <c r="C127" s="500"/>
      <c r="E127" s="500"/>
    </row>
    <row r="128" spans="3:5" ht="24">
      <c r="C128" s="500"/>
      <c r="E128" s="500"/>
    </row>
    <row r="129" spans="3:5" ht="24">
      <c r="C129" s="500"/>
      <c r="E129" s="500"/>
    </row>
    <row r="130" spans="3:5" ht="24">
      <c r="C130" s="500"/>
      <c r="E130" s="500"/>
    </row>
    <row r="131" spans="3:5" ht="24">
      <c r="C131" s="500"/>
      <c r="E131" s="500"/>
    </row>
    <row r="132" spans="3:5" ht="24">
      <c r="C132" s="500"/>
      <c r="E132" s="500"/>
    </row>
    <row r="133" spans="3:5" ht="24">
      <c r="C133" s="500"/>
      <c r="E133" s="500"/>
    </row>
    <row r="134" spans="3:5" ht="24">
      <c r="C134" s="500"/>
      <c r="E134" s="500"/>
    </row>
    <row r="135" spans="3:5" ht="24">
      <c r="C135" s="500"/>
      <c r="E135" s="500"/>
    </row>
    <row r="136" spans="3:5" ht="24">
      <c r="C136" s="500"/>
      <c r="E136" s="500"/>
    </row>
    <row r="137" spans="3:5" ht="24">
      <c r="C137" s="500"/>
      <c r="E137" s="500"/>
    </row>
    <row r="138" spans="3:5" ht="24">
      <c r="C138" s="500"/>
      <c r="E138" s="500"/>
    </row>
    <row r="139" spans="3:5" ht="24">
      <c r="C139" s="500"/>
      <c r="E139" s="500"/>
    </row>
    <row r="140" spans="3:5" ht="24">
      <c r="C140" s="500"/>
      <c r="E140" s="500"/>
    </row>
    <row r="141" spans="3:5" ht="24">
      <c r="C141" s="500"/>
      <c r="E141" s="500"/>
    </row>
    <row r="142" spans="3:5" ht="24">
      <c r="C142" s="500"/>
      <c r="E142" s="500"/>
    </row>
    <row r="143" spans="3:5" ht="24">
      <c r="C143" s="500"/>
      <c r="E143" s="500"/>
    </row>
    <row r="144" spans="3:5" ht="24">
      <c r="C144" s="500"/>
      <c r="E144" s="500"/>
    </row>
    <row r="145" spans="3:5" ht="24">
      <c r="C145" s="500"/>
      <c r="E145" s="500"/>
    </row>
    <row r="146" spans="3:5" ht="24">
      <c r="C146" s="500"/>
      <c r="E146" s="500"/>
    </row>
    <row r="147" spans="3:5" ht="24">
      <c r="C147" s="500"/>
      <c r="E147" s="500"/>
    </row>
    <row r="148" spans="3:5" ht="24">
      <c r="C148" s="500"/>
      <c r="E148" s="500"/>
    </row>
    <row r="149" spans="3:5" ht="24">
      <c r="C149" s="500"/>
      <c r="E149" s="500"/>
    </row>
    <row r="150" spans="3:5" ht="24">
      <c r="C150" s="500"/>
      <c r="E150" s="500"/>
    </row>
    <row r="151" spans="3:5" ht="24">
      <c r="C151" s="500"/>
      <c r="E151" s="500"/>
    </row>
    <row r="152" spans="3:5" ht="24">
      <c r="C152" s="500"/>
      <c r="E152" s="500"/>
    </row>
    <row r="153" spans="3:5" ht="24">
      <c r="C153" s="500"/>
      <c r="E153" s="500"/>
    </row>
    <row r="154" spans="3:5" ht="24">
      <c r="C154" s="500"/>
      <c r="E154" s="500"/>
    </row>
    <row r="155" spans="3:5" ht="24">
      <c r="C155" s="500"/>
      <c r="E155" s="500"/>
    </row>
    <row r="156" spans="3:5" ht="24">
      <c r="C156" s="500"/>
      <c r="E156" s="500"/>
    </row>
    <row r="157" spans="3:5" ht="24">
      <c r="C157" s="500"/>
      <c r="E157" s="500"/>
    </row>
    <row r="158" spans="3:5" ht="24">
      <c r="C158" s="500"/>
      <c r="E158" s="500"/>
    </row>
    <row r="159" spans="3:5" ht="24">
      <c r="C159" s="500"/>
      <c r="E159" s="500"/>
    </row>
    <row r="160" spans="3:5" ht="24">
      <c r="C160" s="500"/>
      <c r="E160" s="500"/>
    </row>
    <row r="161" spans="3:5" ht="24">
      <c r="C161" s="500"/>
      <c r="E161" s="500"/>
    </row>
    <row r="162" spans="3:5" ht="24">
      <c r="C162" s="500"/>
      <c r="E162" s="500"/>
    </row>
    <row r="163" spans="3:5" ht="24">
      <c r="C163" s="500"/>
      <c r="E163" s="500"/>
    </row>
    <row r="164" spans="3:5" ht="24">
      <c r="C164" s="500"/>
      <c r="E164" s="500"/>
    </row>
    <row r="165" spans="3:5" ht="24">
      <c r="C165" s="500"/>
      <c r="E165" s="500"/>
    </row>
    <row r="166" spans="3:5" ht="24">
      <c r="C166" s="500"/>
      <c r="E166" s="500"/>
    </row>
    <row r="167" spans="3:5" ht="24">
      <c r="C167" s="500"/>
      <c r="E167" s="500"/>
    </row>
    <row r="168" spans="3:5" ht="24">
      <c r="C168" s="500"/>
      <c r="E168" s="500"/>
    </row>
    <row r="169" spans="3:5" ht="24">
      <c r="C169" s="500"/>
      <c r="E169" s="500"/>
    </row>
    <row r="170" spans="3:5" ht="24">
      <c r="C170" s="500"/>
      <c r="E170" s="500"/>
    </row>
    <row r="171" spans="3:5" ht="24">
      <c r="C171" s="500"/>
      <c r="E171" s="500"/>
    </row>
    <row r="172" spans="3:5" ht="24">
      <c r="C172" s="500"/>
      <c r="E172" s="500"/>
    </row>
    <row r="173" spans="3:5" ht="24">
      <c r="C173" s="500"/>
      <c r="E173" s="500"/>
    </row>
    <row r="174" spans="3:5" ht="24">
      <c r="C174" s="500"/>
      <c r="E174" s="500"/>
    </row>
    <row r="175" spans="3:5" ht="24">
      <c r="C175" s="500"/>
      <c r="E175" s="500"/>
    </row>
    <row r="176" spans="3:5" ht="24">
      <c r="C176" s="500"/>
      <c r="E176" s="500"/>
    </row>
    <row r="177" spans="3:5" ht="24">
      <c r="C177" s="500"/>
      <c r="E177" s="500"/>
    </row>
    <row r="178" spans="3:5" ht="24">
      <c r="C178" s="500"/>
      <c r="E178" s="500"/>
    </row>
    <row r="179" spans="3:5" ht="24">
      <c r="C179" s="500"/>
      <c r="E179" s="500"/>
    </row>
    <row r="180" spans="3:5" ht="24">
      <c r="C180" s="500"/>
      <c r="E180" s="500"/>
    </row>
    <row r="181" spans="3:5" ht="24">
      <c r="C181" s="500"/>
      <c r="E181" s="500"/>
    </row>
    <row r="182" spans="3:5" ht="24">
      <c r="C182" s="500"/>
      <c r="E182" s="500"/>
    </row>
    <row r="183" spans="3:5" ht="24">
      <c r="C183" s="500"/>
      <c r="E183" s="500"/>
    </row>
    <row r="184" spans="3:5" ht="24">
      <c r="C184" s="500"/>
      <c r="E184" s="500"/>
    </row>
    <row r="185" spans="3:5" ht="24">
      <c r="C185" s="500"/>
      <c r="E185" s="500"/>
    </row>
    <row r="186" spans="3:5" ht="24">
      <c r="C186" s="500"/>
      <c r="E186" s="500"/>
    </row>
    <row r="187" spans="3:5" ht="24">
      <c r="C187" s="500"/>
      <c r="E187" s="500"/>
    </row>
    <row r="188" spans="3:5" ht="24">
      <c r="C188" s="500"/>
      <c r="E188" s="500"/>
    </row>
    <row r="189" spans="3:5" ht="24">
      <c r="C189" s="500"/>
      <c r="E189" s="500"/>
    </row>
    <row r="190" spans="3:5" ht="24">
      <c r="C190" s="500"/>
      <c r="E190" s="500"/>
    </row>
    <row r="191" spans="3:5" ht="24">
      <c r="C191" s="500"/>
      <c r="E191" s="500"/>
    </row>
    <row r="192" spans="3:5" ht="24">
      <c r="C192" s="500"/>
      <c r="E192" s="500"/>
    </row>
    <row r="193" spans="3:5" ht="24">
      <c r="C193" s="500"/>
      <c r="E193" s="500"/>
    </row>
    <row r="194" spans="3:5" ht="24">
      <c r="C194" s="500"/>
      <c r="E194" s="500"/>
    </row>
    <row r="195" spans="3:5" ht="24">
      <c r="C195" s="500"/>
      <c r="E195" s="500"/>
    </row>
    <row r="196" spans="3:5" ht="24">
      <c r="C196" s="500"/>
      <c r="E196" s="500"/>
    </row>
    <row r="197" spans="3:5" ht="24">
      <c r="C197" s="500"/>
      <c r="E197" s="500"/>
    </row>
    <row r="198" spans="3:5" ht="24">
      <c r="C198" s="500"/>
      <c r="E198" s="500"/>
    </row>
    <row r="199" spans="3:5" ht="24">
      <c r="C199" s="500"/>
      <c r="E199" s="500"/>
    </row>
    <row r="200" spans="3:5" ht="24">
      <c r="C200" s="500"/>
      <c r="E200" s="500"/>
    </row>
    <row r="201" spans="3:5" ht="24">
      <c r="C201" s="500"/>
      <c r="E201" s="500"/>
    </row>
    <row r="202" spans="3:5" ht="24">
      <c r="C202" s="500"/>
      <c r="E202" s="500"/>
    </row>
    <row r="203" spans="3:5" ht="24">
      <c r="C203" s="500"/>
      <c r="E203" s="500"/>
    </row>
    <row r="204" spans="3:5" ht="24">
      <c r="C204" s="500"/>
      <c r="E204" s="500"/>
    </row>
    <row r="205" spans="3:5" ht="24">
      <c r="C205" s="500"/>
      <c r="E205" s="500"/>
    </row>
    <row r="206" spans="3:5" ht="24">
      <c r="C206" s="500"/>
      <c r="E206" s="500"/>
    </row>
    <row r="207" spans="3:5" ht="24">
      <c r="C207" s="500"/>
      <c r="E207" s="500"/>
    </row>
    <row r="208" spans="3:5" ht="24">
      <c r="C208" s="500"/>
      <c r="E208" s="500"/>
    </row>
    <row r="209" spans="3:5" ht="24">
      <c r="C209" s="500"/>
      <c r="E209" s="500"/>
    </row>
    <row r="210" spans="3:5" ht="24">
      <c r="C210" s="500"/>
      <c r="E210" s="500"/>
    </row>
    <row r="211" spans="3:5" ht="24">
      <c r="C211" s="500"/>
      <c r="E211" s="500"/>
    </row>
    <row r="212" spans="3:5" ht="24">
      <c r="C212" s="500"/>
      <c r="E212" s="500"/>
    </row>
    <row r="213" spans="3:5" ht="24">
      <c r="C213" s="500"/>
      <c r="E213" s="500"/>
    </row>
    <row r="214" spans="3:5" ht="24">
      <c r="C214" s="500"/>
      <c r="E214" s="500"/>
    </row>
    <row r="215" spans="3:5" ht="24">
      <c r="C215" s="500"/>
      <c r="E215" s="500"/>
    </row>
    <row r="216" spans="3:5" ht="24">
      <c r="C216" s="500"/>
      <c r="E216" s="500"/>
    </row>
    <row r="217" spans="3:5" ht="24">
      <c r="C217" s="500"/>
      <c r="E217" s="500"/>
    </row>
    <row r="218" spans="3:5" ht="24">
      <c r="C218" s="500"/>
      <c r="E218" s="500"/>
    </row>
    <row r="219" spans="3:5" ht="24">
      <c r="C219" s="500"/>
      <c r="E219" s="500"/>
    </row>
    <row r="220" spans="3:5" ht="24">
      <c r="C220" s="500"/>
      <c r="E220" s="500"/>
    </row>
  </sheetData>
  <sheetProtection/>
  <mergeCells count="12">
    <mergeCell ref="C76:G76"/>
    <mergeCell ref="C81:G81"/>
    <mergeCell ref="C84:G84"/>
    <mergeCell ref="C87:G87"/>
    <mergeCell ref="C56:E56"/>
    <mergeCell ref="F56:H56"/>
    <mergeCell ref="A1:A2"/>
    <mergeCell ref="B1:I1"/>
    <mergeCell ref="B2:I2"/>
    <mergeCell ref="C19:G19"/>
    <mergeCell ref="C22:G22"/>
    <mergeCell ref="C73:G73"/>
  </mergeCells>
  <printOptions/>
  <pageMargins left="0.3937007874015748" right="0.2362204724409449" top="0.2362204724409449" bottom="0.15748031496062992" header="0.31496062992125984" footer="0.31496062992125984"/>
  <pageSetup horizontalDpi="600" verticalDpi="600" orientation="portrait" paperSize="9" scale="83" r:id="rId1"/>
  <rowBreaks count="2" manualBreakCount="2">
    <brk id="33" max="255" man="1"/>
    <brk id="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J208"/>
  <sheetViews>
    <sheetView view="pageBreakPreview" zoomScaleNormal="90" zoomScaleSheetLayoutView="100" zoomScalePageLayoutView="0" workbookViewId="0" topLeftCell="A1">
      <pane xSplit="8" topLeftCell="I1" activePane="topRight" state="frozen"/>
      <selection pane="topLeft" activeCell="A1" sqref="A1"/>
      <selection pane="topRight" activeCell="H1" sqref="H1:BT36"/>
    </sheetView>
  </sheetViews>
  <sheetFormatPr defaultColWidth="9.140625" defaultRowHeight="21.75"/>
  <cols>
    <col min="1" max="1" width="4.7109375" style="11" customWidth="1"/>
    <col min="2" max="2" width="10.57421875" style="11" customWidth="1"/>
    <col min="3" max="3" width="9.57421875" style="11" customWidth="1"/>
    <col min="4" max="4" width="10.7109375" style="11" customWidth="1"/>
    <col min="5" max="5" width="11.00390625" style="11" customWidth="1"/>
    <col min="6" max="6" width="11.140625" style="11" customWidth="1"/>
    <col min="7" max="7" width="6.00390625" style="11" customWidth="1"/>
    <col min="8" max="8" width="29.421875" style="11" customWidth="1"/>
    <col min="9" max="9" width="9.140625" style="11" customWidth="1"/>
    <col min="10" max="23" width="0" style="11" hidden="1" customWidth="1"/>
    <col min="24" max="29" width="9.140625" style="11" hidden="1" customWidth="1"/>
    <col min="30" max="31" width="9.140625" style="11" customWidth="1"/>
    <col min="32" max="69" width="9.140625" style="11" hidden="1" customWidth="1"/>
    <col min="70" max="72" width="9.140625" style="11" customWidth="1"/>
    <col min="73" max="73" width="6.57421875" style="11" customWidth="1"/>
    <col min="74" max="74" width="12.140625" style="11" customWidth="1"/>
    <col min="75" max="75" width="14.7109375" style="11" customWidth="1"/>
    <col min="76" max="76" width="14.140625" style="11" customWidth="1"/>
    <col min="77" max="77" width="13.7109375" style="11" bestFit="1" customWidth="1"/>
    <col min="78" max="79" width="10.421875" style="11" customWidth="1"/>
    <col min="80" max="80" width="10.140625" style="11" customWidth="1"/>
    <col min="81" max="81" width="9.8515625" style="11" customWidth="1"/>
    <col min="82" max="82" width="9.421875" style="11" customWidth="1"/>
    <col min="83" max="83" width="10.8515625" style="11" customWidth="1"/>
    <col min="84" max="84" width="9.8515625" style="11" customWidth="1"/>
    <col min="85" max="85" width="11.421875" style="11" bestFit="1" customWidth="1"/>
    <col min="86" max="86" width="13.140625" style="11" customWidth="1"/>
    <col min="87" max="87" width="12.57421875" style="11" customWidth="1"/>
    <col min="88" max="16384" width="9.140625" style="11" customWidth="1"/>
  </cols>
  <sheetData>
    <row r="1" spans="2:83" ht="21">
      <c r="B1" s="170" t="s">
        <v>150</v>
      </c>
      <c r="C1" s="171"/>
      <c r="D1" s="172"/>
      <c r="E1" s="166" t="s">
        <v>122</v>
      </c>
      <c r="F1" s="167"/>
      <c r="H1" s="196" t="s">
        <v>78</v>
      </c>
      <c r="I1" s="13" t="s">
        <v>147</v>
      </c>
      <c r="J1" s="13"/>
      <c r="K1" s="302">
        <f>C2</f>
        <v>28.5</v>
      </c>
      <c r="L1" s="13"/>
      <c r="M1" s="13"/>
      <c r="N1" s="13"/>
      <c r="O1" s="13"/>
      <c r="P1" s="13"/>
      <c r="Q1" s="13"/>
      <c r="R1" s="13"/>
      <c r="S1" s="13"/>
      <c r="T1" s="13"/>
      <c r="U1" s="302"/>
      <c r="V1" s="13"/>
      <c r="W1" s="13"/>
      <c r="X1" s="164"/>
      <c r="Y1" s="165"/>
      <c r="Z1" s="164"/>
      <c r="AA1" s="160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W1" s="40" t="s">
        <v>104</v>
      </c>
      <c r="BX1" s="41"/>
      <c r="BY1" s="41"/>
      <c r="BZ1" s="41"/>
      <c r="CA1" s="41"/>
      <c r="CB1" s="41"/>
      <c r="CC1" s="41"/>
      <c r="CD1" s="41"/>
      <c r="CE1" s="41"/>
    </row>
    <row r="2" spans="2:83" ht="21.75" thickBot="1">
      <c r="B2" s="173" t="s">
        <v>65</v>
      </c>
      <c r="C2" s="174">
        <v>28.5</v>
      </c>
      <c r="D2" s="169" t="s">
        <v>66</v>
      </c>
      <c r="E2" s="168">
        <v>28.5</v>
      </c>
      <c r="F2" s="169" t="s">
        <v>66</v>
      </c>
      <c r="G2" s="60"/>
      <c r="H2" s="14" t="s">
        <v>1</v>
      </c>
      <c r="I2" s="15" t="s">
        <v>25</v>
      </c>
      <c r="J2" s="735">
        <v>15.5</v>
      </c>
      <c r="K2" s="736"/>
      <c r="L2" s="735">
        <v>16.5</v>
      </c>
      <c r="M2" s="736"/>
      <c r="N2" s="735">
        <v>17.5</v>
      </c>
      <c r="O2" s="736"/>
      <c r="P2" s="735">
        <v>18.5</v>
      </c>
      <c r="Q2" s="736"/>
      <c r="R2" s="735">
        <v>19.5</v>
      </c>
      <c r="S2" s="736"/>
      <c r="T2" s="735">
        <v>20.5</v>
      </c>
      <c r="U2" s="736"/>
      <c r="V2" s="735">
        <v>21.5</v>
      </c>
      <c r="W2" s="736"/>
      <c r="X2" s="735">
        <v>22.5</v>
      </c>
      <c r="Y2" s="736"/>
      <c r="Z2" s="735">
        <v>23.5</v>
      </c>
      <c r="AA2" s="736"/>
      <c r="AB2" s="735">
        <v>24.5</v>
      </c>
      <c r="AC2" s="736"/>
      <c r="AD2" s="737">
        <v>28.5</v>
      </c>
      <c r="AE2" s="737"/>
      <c r="AF2" s="735">
        <v>26.5</v>
      </c>
      <c r="AG2" s="736"/>
      <c r="AH2" s="737">
        <v>27.5</v>
      </c>
      <c r="AI2" s="737"/>
      <c r="AJ2" s="735">
        <v>28.5</v>
      </c>
      <c r="AK2" s="736"/>
      <c r="AL2" s="735">
        <v>29.5</v>
      </c>
      <c r="AM2" s="736"/>
      <c r="AN2" s="735">
        <v>30.5</v>
      </c>
      <c r="AO2" s="736"/>
      <c r="AP2" s="735">
        <v>31.5</v>
      </c>
      <c r="AQ2" s="736"/>
      <c r="AR2" s="735">
        <v>32.5</v>
      </c>
      <c r="AS2" s="736"/>
      <c r="AT2" s="735">
        <v>33.5</v>
      </c>
      <c r="AU2" s="740"/>
      <c r="AV2" s="735">
        <v>34.5</v>
      </c>
      <c r="AW2" s="736"/>
      <c r="AX2" s="740">
        <v>35.5</v>
      </c>
      <c r="AY2" s="740"/>
      <c r="AZ2" s="738">
        <v>36.5</v>
      </c>
      <c r="BA2" s="739"/>
      <c r="BB2" s="738">
        <v>37.5</v>
      </c>
      <c r="BC2" s="739"/>
      <c r="BD2" s="738">
        <v>38.5</v>
      </c>
      <c r="BE2" s="739"/>
      <c r="BF2" s="738">
        <v>39.5</v>
      </c>
      <c r="BG2" s="739"/>
      <c r="BH2" s="743">
        <v>21.5</v>
      </c>
      <c r="BI2" s="745"/>
      <c r="BJ2" s="743">
        <v>20.5</v>
      </c>
      <c r="BK2" s="744"/>
      <c r="BL2" s="743">
        <v>19.5</v>
      </c>
      <c r="BM2" s="744"/>
      <c r="BN2" s="743">
        <v>18.5</v>
      </c>
      <c r="BO2" s="744"/>
      <c r="BP2" s="743">
        <v>17.5</v>
      </c>
      <c r="BQ2" s="744"/>
      <c r="BR2" s="306" t="s">
        <v>79</v>
      </c>
      <c r="BS2" s="307"/>
      <c r="BT2" s="17"/>
      <c r="BW2" s="42"/>
      <c r="BX2" s="34" t="s">
        <v>105</v>
      </c>
      <c r="BY2" s="34"/>
      <c r="BZ2" s="34"/>
      <c r="CA2" s="34"/>
      <c r="CB2" s="34"/>
      <c r="CC2" s="43"/>
      <c r="CD2" s="43"/>
      <c r="CE2" s="34"/>
    </row>
    <row r="3" spans="2:83" ht="20.25">
      <c r="B3" s="6" t="s">
        <v>5</v>
      </c>
      <c r="C3" s="56" t="s">
        <v>64</v>
      </c>
      <c r="D3" s="56" t="s">
        <v>64</v>
      </c>
      <c r="E3" s="56" t="s">
        <v>64</v>
      </c>
      <c r="F3" s="56" t="s">
        <v>64</v>
      </c>
      <c r="G3" s="60"/>
      <c r="H3" s="19"/>
      <c r="I3" s="19"/>
      <c r="J3" s="316" t="s">
        <v>80</v>
      </c>
      <c r="K3" s="317" t="s">
        <v>77</v>
      </c>
      <c r="L3" s="316" t="s">
        <v>80</v>
      </c>
      <c r="M3" s="317" t="s">
        <v>77</v>
      </c>
      <c r="N3" s="316" t="s">
        <v>80</v>
      </c>
      <c r="O3" s="317" t="s">
        <v>77</v>
      </c>
      <c r="P3" s="316" t="s">
        <v>80</v>
      </c>
      <c r="Q3" s="317" t="s">
        <v>77</v>
      </c>
      <c r="R3" s="316" t="s">
        <v>80</v>
      </c>
      <c r="S3" s="317" t="s">
        <v>77</v>
      </c>
      <c r="T3" s="316" t="s">
        <v>80</v>
      </c>
      <c r="U3" s="317" t="s">
        <v>77</v>
      </c>
      <c r="V3" s="316" t="s">
        <v>80</v>
      </c>
      <c r="W3" s="317" t="s">
        <v>77</v>
      </c>
      <c r="X3" s="316" t="s">
        <v>80</v>
      </c>
      <c r="Y3" s="317" t="s">
        <v>77</v>
      </c>
      <c r="Z3" s="316" t="s">
        <v>80</v>
      </c>
      <c r="AA3" s="317" t="s">
        <v>77</v>
      </c>
      <c r="AB3" s="316" t="s">
        <v>80</v>
      </c>
      <c r="AC3" s="317" t="s">
        <v>77</v>
      </c>
      <c r="AD3" s="316" t="s">
        <v>80</v>
      </c>
      <c r="AE3" s="317" t="s">
        <v>77</v>
      </c>
      <c r="AF3" s="316" t="s">
        <v>80</v>
      </c>
      <c r="AG3" s="317" t="s">
        <v>77</v>
      </c>
      <c r="AH3" s="316" t="s">
        <v>80</v>
      </c>
      <c r="AI3" s="317" t="s">
        <v>77</v>
      </c>
      <c r="AJ3" s="316" t="s">
        <v>80</v>
      </c>
      <c r="AK3" s="317" t="s">
        <v>77</v>
      </c>
      <c r="AL3" s="316" t="s">
        <v>80</v>
      </c>
      <c r="AM3" s="317" t="s">
        <v>77</v>
      </c>
      <c r="AN3" s="316" t="s">
        <v>80</v>
      </c>
      <c r="AO3" s="317" t="s">
        <v>77</v>
      </c>
      <c r="AP3" s="316" t="s">
        <v>80</v>
      </c>
      <c r="AQ3" s="317" t="s">
        <v>77</v>
      </c>
      <c r="AR3" s="316" t="s">
        <v>80</v>
      </c>
      <c r="AS3" s="317" t="s">
        <v>77</v>
      </c>
      <c r="AT3" s="316" t="s">
        <v>80</v>
      </c>
      <c r="AU3" s="317" t="s">
        <v>77</v>
      </c>
      <c r="AV3" s="316" t="s">
        <v>80</v>
      </c>
      <c r="AW3" s="317" t="s">
        <v>77</v>
      </c>
      <c r="AX3" s="316" t="s">
        <v>80</v>
      </c>
      <c r="AY3" s="317" t="s">
        <v>77</v>
      </c>
      <c r="AZ3" s="161" t="s">
        <v>80</v>
      </c>
      <c r="BA3" s="162" t="s">
        <v>77</v>
      </c>
      <c r="BB3" s="161" t="s">
        <v>80</v>
      </c>
      <c r="BC3" s="162" t="s">
        <v>77</v>
      </c>
      <c r="BD3" s="161" t="s">
        <v>80</v>
      </c>
      <c r="BE3" s="162" t="s">
        <v>77</v>
      </c>
      <c r="BF3" s="161" t="s">
        <v>80</v>
      </c>
      <c r="BG3" s="162" t="s">
        <v>77</v>
      </c>
      <c r="BH3" s="161" t="s">
        <v>80</v>
      </c>
      <c r="BI3" s="162" t="s">
        <v>77</v>
      </c>
      <c r="BJ3" s="161" t="s">
        <v>80</v>
      </c>
      <c r="BK3" s="162" t="s">
        <v>77</v>
      </c>
      <c r="BL3" s="161" t="s">
        <v>80</v>
      </c>
      <c r="BM3" s="162" t="s">
        <v>77</v>
      </c>
      <c r="BN3" s="161" t="s">
        <v>80</v>
      </c>
      <c r="BO3" s="162" t="s">
        <v>77</v>
      </c>
      <c r="BP3" s="161" t="s">
        <v>80</v>
      </c>
      <c r="BQ3" s="162" t="s">
        <v>77</v>
      </c>
      <c r="BR3" s="308" t="s">
        <v>80</v>
      </c>
      <c r="BS3" s="309" t="s">
        <v>77</v>
      </c>
      <c r="BT3" s="18" t="str">
        <f>IF(ข้อมูล!Q13=0,BR3,IF(ข้อมูล!Q13=1,BS3,IF(ข้อมูล!Q13=2,BS3,)))</f>
        <v>ฝนตกชุก</v>
      </c>
      <c r="BW3" s="42"/>
      <c r="BX3" s="34" t="s">
        <v>68</v>
      </c>
      <c r="BY3" s="34"/>
      <c r="BZ3" s="34"/>
      <c r="CA3" s="34">
        <v>6</v>
      </c>
      <c r="CB3" s="34" t="s">
        <v>69</v>
      </c>
      <c r="CC3" s="34"/>
      <c r="CD3" s="34"/>
      <c r="CE3" s="34"/>
    </row>
    <row r="4" spans="2:83" ht="21" thickBot="1">
      <c r="B4" s="9" t="s">
        <v>44</v>
      </c>
      <c r="C4" s="301" t="s">
        <v>9</v>
      </c>
      <c r="D4" s="61" t="s">
        <v>4</v>
      </c>
      <c r="E4" s="301" t="s">
        <v>9</v>
      </c>
      <c r="F4" s="61" t="s">
        <v>4</v>
      </c>
      <c r="G4" s="59"/>
      <c r="H4" s="20" t="s">
        <v>81</v>
      </c>
      <c r="I4" s="21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310"/>
      <c r="BS4" s="310"/>
      <c r="BT4" s="29"/>
      <c r="BW4" s="42"/>
      <c r="BX4" s="34" t="s">
        <v>70</v>
      </c>
      <c r="BY4" s="34"/>
      <c r="BZ4" s="34"/>
      <c r="CA4" s="34">
        <f>ข้อมูล!Q8</f>
        <v>0</v>
      </c>
      <c r="CB4" s="34" t="s">
        <v>69</v>
      </c>
      <c r="CC4" s="34"/>
      <c r="CD4" s="34"/>
      <c r="CE4" s="34"/>
    </row>
    <row r="5" spans="2:83" ht="20.25">
      <c r="B5" s="264">
        <v>1</v>
      </c>
      <c r="C5" s="62">
        <f>#VALUE!</f>
        <v>7.99</v>
      </c>
      <c r="D5" s="62">
        <f>ROUND(C5*1.4,2)</f>
        <v>11.19</v>
      </c>
      <c r="E5" s="63">
        <f>#VALUE!</f>
        <v>4.4</v>
      </c>
      <c r="F5" s="62">
        <f>ROUND(E5*1.4,2)</f>
        <v>6.16</v>
      </c>
      <c r="H5" s="21" t="s">
        <v>82</v>
      </c>
      <c r="I5" s="22" t="s">
        <v>83</v>
      </c>
      <c r="J5" s="318">
        <v>27.52</v>
      </c>
      <c r="K5" s="318">
        <v>29.15</v>
      </c>
      <c r="L5" s="318">
        <v>27.82</v>
      </c>
      <c r="M5" s="318">
        <v>29.45</v>
      </c>
      <c r="N5" s="318">
        <v>28.13</v>
      </c>
      <c r="O5" s="318">
        <v>29.76</v>
      </c>
      <c r="P5" s="318">
        <v>28.43</v>
      </c>
      <c r="Q5" s="318">
        <v>30.06</v>
      </c>
      <c r="R5" s="318">
        <v>28.73</v>
      </c>
      <c r="S5" s="318">
        <v>30.36</v>
      </c>
      <c r="T5" s="318">
        <v>29.04</v>
      </c>
      <c r="U5" s="318">
        <v>30.67</v>
      </c>
      <c r="V5" s="318">
        <v>29.34</v>
      </c>
      <c r="W5" s="318">
        <v>30.97</v>
      </c>
      <c r="X5" s="322">
        <v>29.64</v>
      </c>
      <c r="Y5" s="323">
        <v>31.27</v>
      </c>
      <c r="Z5" s="322">
        <v>29.95</v>
      </c>
      <c r="AA5" s="323">
        <v>31.58</v>
      </c>
      <c r="AB5" s="322">
        <v>30.25</v>
      </c>
      <c r="AC5" s="323">
        <v>31.88</v>
      </c>
      <c r="AD5" s="322">
        <v>30.56</v>
      </c>
      <c r="AE5" s="323">
        <v>32.19</v>
      </c>
      <c r="AF5" s="322">
        <v>30.86</v>
      </c>
      <c r="AG5" s="323">
        <v>32.49</v>
      </c>
      <c r="AH5" s="322">
        <v>31.16</v>
      </c>
      <c r="AI5" s="323">
        <v>32.79</v>
      </c>
      <c r="AJ5" s="322">
        <v>31.47</v>
      </c>
      <c r="AK5" s="323">
        <v>33.1</v>
      </c>
      <c r="AL5" s="322">
        <v>31.77</v>
      </c>
      <c r="AM5" s="323">
        <v>33.4</v>
      </c>
      <c r="AN5" s="323">
        <v>32.07</v>
      </c>
      <c r="AO5" s="323">
        <v>33.7</v>
      </c>
      <c r="AP5" s="323">
        <v>32.38</v>
      </c>
      <c r="AQ5" s="323">
        <v>34.01</v>
      </c>
      <c r="AR5" s="329">
        <v>32.68</v>
      </c>
      <c r="AS5" s="329">
        <v>34.31</v>
      </c>
      <c r="AT5" s="329">
        <v>32.99</v>
      </c>
      <c r="AU5" s="329">
        <v>34.62</v>
      </c>
      <c r="AV5" s="329">
        <v>33.29</v>
      </c>
      <c r="AW5" s="329">
        <v>34.92</v>
      </c>
      <c r="AX5" s="329">
        <v>33.59</v>
      </c>
      <c r="AY5" s="329">
        <v>35.22</v>
      </c>
      <c r="AZ5" s="238">
        <v>30.7</v>
      </c>
      <c r="BA5" s="238">
        <v>32.29</v>
      </c>
      <c r="BB5" s="238">
        <v>31.01</v>
      </c>
      <c r="BC5" s="238">
        <v>32.6</v>
      </c>
      <c r="BD5" s="238">
        <v>31.31</v>
      </c>
      <c r="BE5" s="238">
        <v>32.9</v>
      </c>
      <c r="BF5" s="238">
        <v>31.61</v>
      </c>
      <c r="BG5" s="238">
        <v>33.21</v>
      </c>
      <c r="BH5" s="238">
        <v>26.15</v>
      </c>
      <c r="BI5" s="238">
        <v>27.74</v>
      </c>
      <c r="BJ5" s="238">
        <v>25.85</v>
      </c>
      <c r="BK5" s="238">
        <v>27.44</v>
      </c>
      <c r="BL5" s="238">
        <v>25.54</v>
      </c>
      <c r="BM5" s="238">
        <v>27.13</v>
      </c>
      <c r="BN5" s="238">
        <v>25.24</v>
      </c>
      <c r="BO5" s="238">
        <v>26.83</v>
      </c>
      <c r="BP5" s="238">
        <v>24.93</v>
      </c>
      <c r="BQ5" s="238">
        <v>26.52</v>
      </c>
      <c r="BR5" s="311">
        <f>#VALUE!</f>
        <v>30.86</v>
      </c>
      <c r="BS5" s="311">
        <f>#VALUE!</f>
        <v>32.49</v>
      </c>
      <c r="BT5" s="159">
        <f>IF(ข้อมูล!$Q$13=0,BR5,IF(ข้อมูล!$Q$13=1,BS5,IF(ข้อมูล!$Q$13=2,BS5,)))</f>
        <v>32.49</v>
      </c>
      <c r="BW5" s="42"/>
      <c r="BX5" s="34" t="s">
        <v>71</v>
      </c>
      <c r="BY5" s="34"/>
      <c r="BZ5" s="34"/>
      <c r="CA5" s="34">
        <f>ข้อมูล!Q9</f>
        <v>0</v>
      </c>
      <c r="CB5" s="34" t="s">
        <v>69</v>
      </c>
      <c r="CC5" s="34"/>
      <c r="CD5" s="34"/>
      <c r="CE5" s="34"/>
    </row>
    <row r="6" spans="2:83" ht="20.25">
      <c r="B6" s="264">
        <v>2</v>
      </c>
      <c r="C6" s="63">
        <f>#VALUE!</f>
        <v>9.68</v>
      </c>
      <c r="D6" s="63">
        <f>ROUND(C6*1.4,2)</f>
        <v>13.55</v>
      </c>
      <c r="E6" s="63">
        <f>#VALUE!</f>
        <v>5.68</v>
      </c>
      <c r="F6" s="63">
        <f aca="true" t="shared" si="0" ref="F6:F69">ROUND(E6*1.4,2)</f>
        <v>7.95</v>
      </c>
      <c r="H6" s="21" t="s">
        <v>84</v>
      </c>
      <c r="I6" s="22" t="s">
        <v>85</v>
      </c>
      <c r="J6" s="318">
        <v>8.51</v>
      </c>
      <c r="K6" s="318">
        <v>8.88</v>
      </c>
      <c r="L6" s="318">
        <v>8.3</v>
      </c>
      <c r="M6" s="318">
        <v>8.97</v>
      </c>
      <c r="N6" s="318">
        <v>8.68</v>
      </c>
      <c r="O6" s="318">
        <v>9.05</v>
      </c>
      <c r="P6" s="318">
        <v>8.76</v>
      </c>
      <c r="Q6" s="318">
        <v>9.13</v>
      </c>
      <c r="R6" s="318">
        <v>8.85</v>
      </c>
      <c r="S6" s="318">
        <v>9.22</v>
      </c>
      <c r="T6" s="318">
        <v>8.93</v>
      </c>
      <c r="U6" s="318">
        <v>9.3</v>
      </c>
      <c r="V6" s="318">
        <v>9.01</v>
      </c>
      <c r="W6" s="318">
        <v>9.38</v>
      </c>
      <c r="X6" s="322">
        <v>9.09</v>
      </c>
      <c r="Y6" s="323">
        <v>9.46</v>
      </c>
      <c r="Z6" s="322">
        <v>9.18</v>
      </c>
      <c r="AA6" s="323">
        <v>9.55</v>
      </c>
      <c r="AB6" s="322">
        <v>9.26</v>
      </c>
      <c r="AC6" s="323">
        <v>9.63</v>
      </c>
      <c r="AD6" s="322">
        <v>9.34</v>
      </c>
      <c r="AE6" s="323">
        <v>9.71</v>
      </c>
      <c r="AF6" s="322">
        <v>9.42</v>
      </c>
      <c r="AG6" s="323">
        <v>9.29</v>
      </c>
      <c r="AH6" s="322">
        <v>9.51</v>
      </c>
      <c r="AI6" s="323">
        <v>9.88</v>
      </c>
      <c r="AJ6" s="322">
        <v>9.59</v>
      </c>
      <c r="AK6" s="323">
        <v>9.96</v>
      </c>
      <c r="AL6" s="322">
        <v>9.67</v>
      </c>
      <c r="AM6" s="323">
        <v>10.04</v>
      </c>
      <c r="AN6" s="323">
        <v>9.76</v>
      </c>
      <c r="AO6" s="323">
        <v>10.13</v>
      </c>
      <c r="AP6" s="323">
        <v>9.84</v>
      </c>
      <c r="AQ6" s="323">
        <v>10.21</v>
      </c>
      <c r="AR6" s="329">
        <v>9.92</v>
      </c>
      <c r="AS6" s="329">
        <v>10.29</v>
      </c>
      <c r="AT6" s="329">
        <v>10</v>
      </c>
      <c r="AU6" s="329">
        <v>10.37</v>
      </c>
      <c r="AV6" s="329">
        <v>10.09</v>
      </c>
      <c r="AW6" s="329">
        <v>10.46</v>
      </c>
      <c r="AX6" s="329">
        <v>10.17</v>
      </c>
      <c r="AY6" s="329">
        <v>10.54</v>
      </c>
      <c r="AZ6" s="238">
        <v>8.15</v>
      </c>
      <c r="BA6" s="238">
        <v>8.4</v>
      </c>
      <c r="BB6" s="238">
        <v>8.23</v>
      </c>
      <c r="BC6" s="238">
        <v>8.48</v>
      </c>
      <c r="BD6" s="238">
        <v>8.31</v>
      </c>
      <c r="BE6" s="238">
        <v>8.57</v>
      </c>
      <c r="BF6" s="238">
        <v>8.4</v>
      </c>
      <c r="BG6" s="238">
        <v>8.65</v>
      </c>
      <c r="BH6" s="238">
        <v>6.91</v>
      </c>
      <c r="BI6" s="238">
        <v>7.16</v>
      </c>
      <c r="BJ6" s="238">
        <v>6.82</v>
      </c>
      <c r="BK6" s="238">
        <v>7.08</v>
      </c>
      <c r="BL6" s="238">
        <v>6.74</v>
      </c>
      <c r="BM6" s="238">
        <v>6.99</v>
      </c>
      <c r="BN6" s="238">
        <v>6.66</v>
      </c>
      <c r="BO6" s="238">
        <v>6.91</v>
      </c>
      <c r="BP6" s="238">
        <v>6.57</v>
      </c>
      <c r="BQ6" s="238">
        <v>6.83</v>
      </c>
      <c r="BR6" s="311">
        <f>#VALUE!</f>
        <v>9.42</v>
      </c>
      <c r="BS6" s="311">
        <f>#VALUE!</f>
        <v>9.29</v>
      </c>
      <c r="BT6" s="159">
        <f>IF(ข้อมูล!$Q$13=0,BR6,IF(ข้อมูล!$Q$13=1,BS6,IF(ข้อมูล!$Q$13=2,BS6,)))</f>
        <v>9.29</v>
      </c>
      <c r="BW6" s="42"/>
      <c r="BX6" s="34" t="s">
        <v>72</v>
      </c>
      <c r="BY6" s="34"/>
      <c r="BZ6" s="34"/>
      <c r="CA6" s="34">
        <f>ข้อมูล!Q10</f>
        <v>0</v>
      </c>
      <c r="CB6" s="34" t="s">
        <v>69</v>
      </c>
      <c r="CC6" s="34"/>
      <c r="CD6" s="34"/>
      <c r="CE6" s="34"/>
    </row>
    <row r="7" spans="2:83" ht="22.5" thickBot="1">
      <c r="B7" s="264">
        <v>3</v>
      </c>
      <c r="C7" s="63">
        <f>#VALUE!</f>
        <v>11.37</v>
      </c>
      <c r="D7" s="63">
        <f aca="true" t="shared" si="1" ref="D7:D70">ROUND(C7*1.4,2)</f>
        <v>15.92</v>
      </c>
      <c r="E7" s="63">
        <f>#VALUE!</f>
        <v>6.96</v>
      </c>
      <c r="F7" s="63">
        <f t="shared" si="0"/>
        <v>9.74</v>
      </c>
      <c r="H7" s="23" t="s">
        <v>86</v>
      </c>
      <c r="I7" s="22" t="s">
        <v>85</v>
      </c>
      <c r="J7" s="318">
        <v>47.01</v>
      </c>
      <c r="K7" s="318">
        <v>50.25</v>
      </c>
      <c r="L7" s="318">
        <v>47.55</v>
      </c>
      <c r="M7" s="318">
        <v>50.79</v>
      </c>
      <c r="N7" s="318">
        <v>48.09</v>
      </c>
      <c r="O7" s="318">
        <v>51.33</v>
      </c>
      <c r="P7" s="318">
        <v>48.63</v>
      </c>
      <c r="Q7" s="318">
        <v>51.87</v>
      </c>
      <c r="R7" s="318">
        <v>49.17</v>
      </c>
      <c r="S7" s="318">
        <v>52.41</v>
      </c>
      <c r="T7" s="318">
        <v>49.71</v>
      </c>
      <c r="U7" s="318">
        <v>52.95</v>
      </c>
      <c r="V7" s="318">
        <v>50.25</v>
      </c>
      <c r="W7" s="318">
        <v>53.49</v>
      </c>
      <c r="X7" s="322">
        <v>50.8</v>
      </c>
      <c r="Y7" s="323">
        <v>54.04</v>
      </c>
      <c r="Z7" s="322">
        <v>51.34</v>
      </c>
      <c r="AA7" s="323">
        <v>54.58</v>
      </c>
      <c r="AB7" s="322">
        <v>51.88</v>
      </c>
      <c r="AC7" s="323">
        <v>55.12</v>
      </c>
      <c r="AD7" s="322">
        <v>52.42</v>
      </c>
      <c r="AE7" s="323">
        <v>55.66</v>
      </c>
      <c r="AF7" s="322">
        <v>52.96</v>
      </c>
      <c r="AG7" s="323">
        <v>56.2</v>
      </c>
      <c r="AH7" s="322">
        <v>53.5</v>
      </c>
      <c r="AI7" s="323">
        <v>56.74</v>
      </c>
      <c r="AJ7" s="322">
        <v>54.04</v>
      </c>
      <c r="AK7" s="323">
        <v>57.28</v>
      </c>
      <c r="AL7" s="322">
        <v>54.58</v>
      </c>
      <c r="AM7" s="323">
        <v>57.82</v>
      </c>
      <c r="AN7" s="323">
        <v>55.12</v>
      </c>
      <c r="AO7" s="323">
        <v>58.36</v>
      </c>
      <c r="AP7" s="323">
        <v>55.66</v>
      </c>
      <c r="AQ7" s="323">
        <v>58.9</v>
      </c>
      <c r="AR7" s="329">
        <v>56.21</v>
      </c>
      <c r="AS7" s="329">
        <v>59.45</v>
      </c>
      <c r="AT7" s="329">
        <v>56.75</v>
      </c>
      <c r="AU7" s="329">
        <v>59.99</v>
      </c>
      <c r="AV7" s="329">
        <v>57.29</v>
      </c>
      <c r="AW7" s="329">
        <v>60.53</v>
      </c>
      <c r="AX7" s="329">
        <v>57.83</v>
      </c>
      <c r="AY7" s="329">
        <v>61.07</v>
      </c>
      <c r="AZ7" s="238">
        <v>46.98</v>
      </c>
      <c r="BA7" s="238">
        <v>49.35</v>
      </c>
      <c r="BB7" s="238">
        <v>47.52</v>
      </c>
      <c r="BC7" s="238">
        <v>49.89</v>
      </c>
      <c r="BD7" s="238">
        <v>48.06</v>
      </c>
      <c r="BE7" s="238">
        <v>50.43</v>
      </c>
      <c r="BF7" s="238">
        <v>48.6</v>
      </c>
      <c r="BG7" s="238">
        <v>50.97</v>
      </c>
      <c r="BH7" s="238">
        <v>38.86</v>
      </c>
      <c r="BI7" s="238">
        <v>41.24</v>
      </c>
      <c r="BJ7" s="238">
        <v>38.32</v>
      </c>
      <c r="BK7" s="238">
        <v>40.7</v>
      </c>
      <c r="BL7" s="238">
        <v>37.78</v>
      </c>
      <c r="BM7" s="238">
        <v>40.15</v>
      </c>
      <c r="BN7" s="238">
        <v>37.24</v>
      </c>
      <c r="BO7" s="238">
        <v>39.61</v>
      </c>
      <c r="BP7" s="238">
        <v>36.7</v>
      </c>
      <c r="BQ7" s="238">
        <v>39.07</v>
      </c>
      <c r="BR7" s="311">
        <f>#VALUE!</f>
        <v>52.96</v>
      </c>
      <c r="BS7" s="311">
        <f>#VALUE!</f>
        <v>56.2</v>
      </c>
      <c r="BT7" s="159">
        <f>IF(ข้อมูล!$Q$13=0,BR7,IF(ข้อมูล!$Q$13=1,BS7,IF(ข้อมูล!$Q$13=2,BS7,)))</f>
        <v>56.2</v>
      </c>
      <c r="BW7" s="42"/>
      <c r="BX7" s="44" t="s">
        <v>106</v>
      </c>
      <c r="BY7"/>
      <c r="BZ7" s="44"/>
      <c r="CA7" s="11">
        <v>3</v>
      </c>
      <c r="CB7" s="44" t="s">
        <v>107</v>
      </c>
      <c r="CC7" s="34"/>
      <c r="CD7" s="34"/>
      <c r="CE7" s="34"/>
    </row>
    <row r="8" spans="2:87" ht="20.25">
      <c r="B8" s="264">
        <v>4</v>
      </c>
      <c r="C8" s="63">
        <f>#VALUE!</f>
        <v>13.06</v>
      </c>
      <c r="D8" s="63">
        <f t="shared" si="1"/>
        <v>18.28</v>
      </c>
      <c r="E8" s="63">
        <f>#VALUE!</f>
        <v>8.24</v>
      </c>
      <c r="F8" s="63">
        <f t="shared" si="0"/>
        <v>11.54</v>
      </c>
      <c r="H8" s="24" t="s">
        <v>87</v>
      </c>
      <c r="I8" s="25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30"/>
      <c r="AS8" s="330"/>
      <c r="AT8" s="330"/>
      <c r="AU8" s="330"/>
      <c r="AV8" s="330"/>
      <c r="AW8" s="330"/>
      <c r="AX8" s="330"/>
      <c r="AY8" s="330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312"/>
      <c r="BS8" s="312"/>
      <c r="BT8" s="12"/>
      <c r="BW8" s="45" t="s">
        <v>108</v>
      </c>
      <c r="BX8" s="152" t="s">
        <v>108</v>
      </c>
      <c r="BY8" s="56" t="s">
        <v>108</v>
      </c>
      <c r="BZ8" s="45" t="s">
        <v>109</v>
      </c>
      <c r="CA8" s="7" t="s">
        <v>110</v>
      </c>
      <c r="CB8" s="7" t="s">
        <v>111</v>
      </c>
      <c r="CC8" s="7" t="s">
        <v>112</v>
      </c>
      <c r="CD8" s="7" t="s">
        <v>113</v>
      </c>
      <c r="CE8" s="7" t="s">
        <v>114</v>
      </c>
      <c r="CF8" s="7" t="s">
        <v>115</v>
      </c>
      <c r="CG8" s="152" t="s">
        <v>2</v>
      </c>
      <c r="CH8" s="152" t="s">
        <v>156</v>
      </c>
      <c r="CI8" s="8" t="s">
        <v>157</v>
      </c>
    </row>
    <row r="9" spans="2:87" ht="21" thickBot="1">
      <c r="B9" s="264">
        <v>5</v>
      </c>
      <c r="C9" s="63">
        <f>#VALUE!</f>
        <v>14.75</v>
      </c>
      <c r="D9" s="63">
        <f t="shared" si="1"/>
        <v>20.65</v>
      </c>
      <c r="E9" s="63">
        <f>#VALUE!</f>
        <v>9.53</v>
      </c>
      <c r="F9" s="63">
        <f t="shared" si="0"/>
        <v>13.34</v>
      </c>
      <c r="H9" s="23" t="s">
        <v>88</v>
      </c>
      <c r="I9" s="22" t="s">
        <v>85</v>
      </c>
      <c r="J9" s="318">
        <v>22.57</v>
      </c>
      <c r="K9" s="318">
        <v>23.62</v>
      </c>
      <c r="L9" s="318">
        <v>22.71</v>
      </c>
      <c r="M9" s="318">
        <v>23.76</v>
      </c>
      <c r="N9" s="318">
        <v>22.85</v>
      </c>
      <c r="O9" s="318">
        <v>23.9</v>
      </c>
      <c r="P9" s="318">
        <v>23</v>
      </c>
      <c r="Q9" s="318">
        <v>24.05</v>
      </c>
      <c r="R9" s="318">
        <v>23.14</v>
      </c>
      <c r="S9" s="318">
        <v>24.19</v>
      </c>
      <c r="T9" s="318">
        <v>23.28</v>
      </c>
      <c r="U9" s="318">
        <v>24.33</v>
      </c>
      <c r="V9" s="318">
        <v>23.43</v>
      </c>
      <c r="W9" s="318">
        <v>24.48</v>
      </c>
      <c r="X9" s="322">
        <v>23.57</v>
      </c>
      <c r="Y9" s="323">
        <v>24.62</v>
      </c>
      <c r="Z9" s="322">
        <v>23.71</v>
      </c>
      <c r="AA9" s="323">
        <v>24.76</v>
      </c>
      <c r="AB9" s="322">
        <v>23.85</v>
      </c>
      <c r="AC9" s="323">
        <v>24.9</v>
      </c>
      <c r="AD9" s="322">
        <v>24</v>
      </c>
      <c r="AE9" s="323">
        <v>25.05</v>
      </c>
      <c r="AF9" s="322">
        <v>24.14</v>
      </c>
      <c r="AG9" s="323">
        <v>25.19</v>
      </c>
      <c r="AH9" s="322">
        <v>24.28</v>
      </c>
      <c r="AI9" s="323">
        <v>25.33</v>
      </c>
      <c r="AJ9" s="322">
        <v>24.42</v>
      </c>
      <c r="AK9" s="323">
        <v>25.47</v>
      </c>
      <c r="AL9" s="322">
        <v>24.57</v>
      </c>
      <c r="AM9" s="323">
        <v>25.62</v>
      </c>
      <c r="AN9" s="323">
        <v>24.71</v>
      </c>
      <c r="AO9" s="323">
        <v>25.76</v>
      </c>
      <c r="AP9" s="323">
        <v>24.85</v>
      </c>
      <c r="AQ9" s="323">
        <v>25.9</v>
      </c>
      <c r="AR9" s="329">
        <v>25</v>
      </c>
      <c r="AS9" s="329">
        <v>26.05</v>
      </c>
      <c r="AT9" s="329">
        <v>25.14</v>
      </c>
      <c r="AU9" s="329">
        <v>26.19</v>
      </c>
      <c r="AV9" s="329">
        <v>25.28</v>
      </c>
      <c r="AW9" s="329">
        <v>26.33</v>
      </c>
      <c r="AX9" s="329">
        <v>25.42</v>
      </c>
      <c r="AY9" s="329">
        <v>26.47</v>
      </c>
      <c r="AZ9" s="238">
        <v>18.3</v>
      </c>
      <c r="BA9" s="238">
        <v>19.03</v>
      </c>
      <c r="BB9" s="238">
        <v>18.44</v>
      </c>
      <c r="BC9" s="238">
        <v>19.17</v>
      </c>
      <c r="BD9" s="238">
        <v>18.59</v>
      </c>
      <c r="BE9" s="238">
        <v>19.31</v>
      </c>
      <c r="BF9" s="238">
        <v>18.73</v>
      </c>
      <c r="BG9" s="238">
        <v>19.46</v>
      </c>
      <c r="BH9" s="238">
        <v>16.16</v>
      </c>
      <c r="BI9" s="238">
        <v>16.89</v>
      </c>
      <c r="BJ9" s="238">
        <v>16.02</v>
      </c>
      <c r="BK9" s="238">
        <v>16.74</v>
      </c>
      <c r="BL9" s="238">
        <v>15.87</v>
      </c>
      <c r="BM9" s="238">
        <v>16.6</v>
      </c>
      <c r="BN9" s="238">
        <v>15.73</v>
      </c>
      <c r="BO9" s="238">
        <v>16.46</v>
      </c>
      <c r="BP9" s="238">
        <v>15.59</v>
      </c>
      <c r="BQ9" s="238">
        <v>16.32</v>
      </c>
      <c r="BR9" s="311">
        <f>#VALUE!</f>
        <v>24.14</v>
      </c>
      <c r="BS9" s="311">
        <f>#VALUE!</f>
        <v>25.19</v>
      </c>
      <c r="BT9" s="159">
        <f>IF(ข้อมูล!$Q$13=0,BR9,IF(ข้อมูล!$Q$13=1,BS9,IF(ข้อมูล!$Q$13=2,BS9,)))</f>
        <v>25.19</v>
      </c>
      <c r="BW9" s="46" t="s">
        <v>80</v>
      </c>
      <c r="BX9" s="177" t="s">
        <v>144</v>
      </c>
      <c r="BY9" s="178" t="s">
        <v>145</v>
      </c>
      <c r="BZ9" s="46" t="s">
        <v>116</v>
      </c>
      <c r="CA9" s="10" t="s">
        <v>117</v>
      </c>
      <c r="CB9" s="10" t="s">
        <v>118</v>
      </c>
      <c r="CC9" s="10" t="s">
        <v>119</v>
      </c>
      <c r="CD9" s="10"/>
      <c r="CE9" s="10" t="s">
        <v>120</v>
      </c>
      <c r="CF9" s="47">
        <v>7</v>
      </c>
      <c r="CG9" s="153" t="s">
        <v>121</v>
      </c>
      <c r="CH9" s="155" t="s">
        <v>144</v>
      </c>
      <c r="CI9" s="151" t="s">
        <v>146</v>
      </c>
    </row>
    <row r="10" spans="2:88" ht="20.25">
      <c r="B10" s="264">
        <v>6</v>
      </c>
      <c r="C10" s="63">
        <f>#VALUE!</f>
        <v>16.43</v>
      </c>
      <c r="D10" s="63">
        <f t="shared" si="1"/>
        <v>23</v>
      </c>
      <c r="E10" s="63">
        <f>#VALUE!</f>
        <v>10.81</v>
      </c>
      <c r="F10" s="63">
        <f t="shared" si="0"/>
        <v>15.13</v>
      </c>
      <c r="H10" s="23" t="s">
        <v>86</v>
      </c>
      <c r="I10" s="22" t="s">
        <v>85</v>
      </c>
      <c r="J10" s="318">
        <v>75.67</v>
      </c>
      <c r="K10" s="318">
        <v>82.1</v>
      </c>
      <c r="L10" s="318">
        <v>76.44</v>
      </c>
      <c r="M10" s="318">
        <v>82.87</v>
      </c>
      <c r="N10" s="318">
        <v>77.22</v>
      </c>
      <c r="O10" s="318">
        <v>83.65</v>
      </c>
      <c r="P10" s="318">
        <v>78</v>
      </c>
      <c r="Q10" s="318">
        <v>84.43</v>
      </c>
      <c r="R10" s="318">
        <v>78.78</v>
      </c>
      <c r="S10" s="318">
        <v>85.21</v>
      </c>
      <c r="T10" s="318">
        <v>79.55</v>
      </c>
      <c r="U10" s="318">
        <v>85.98</v>
      </c>
      <c r="V10" s="318">
        <v>80.33</v>
      </c>
      <c r="W10" s="318">
        <v>86.76</v>
      </c>
      <c r="X10" s="322">
        <v>81.11</v>
      </c>
      <c r="Y10" s="323">
        <v>87.54</v>
      </c>
      <c r="Z10" s="322">
        <v>81.88</v>
      </c>
      <c r="AA10" s="323">
        <v>88.31</v>
      </c>
      <c r="AB10" s="322">
        <v>82.66</v>
      </c>
      <c r="AC10" s="323">
        <v>89.09</v>
      </c>
      <c r="AD10" s="322">
        <v>83.44</v>
      </c>
      <c r="AE10" s="323">
        <v>89.87</v>
      </c>
      <c r="AF10" s="322">
        <v>84.22</v>
      </c>
      <c r="AG10" s="323">
        <v>90.65</v>
      </c>
      <c r="AH10" s="322">
        <v>84.99</v>
      </c>
      <c r="AI10" s="323">
        <v>91.42</v>
      </c>
      <c r="AJ10" s="322">
        <v>85.77</v>
      </c>
      <c r="AK10" s="323">
        <v>92.2</v>
      </c>
      <c r="AL10" s="322">
        <v>86.55</v>
      </c>
      <c r="AM10" s="323">
        <v>92.98</v>
      </c>
      <c r="AN10" s="323">
        <v>87.32</v>
      </c>
      <c r="AO10" s="323">
        <v>93.75</v>
      </c>
      <c r="AP10" s="323">
        <v>88.1</v>
      </c>
      <c r="AQ10" s="323">
        <v>94.53</v>
      </c>
      <c r="AR10" s="329">
        <v>88.88</v>
      </c>
      <c r="AS10" s="329">
        <v>95.31</v>
      </c>
      <c r="AT10" s="329">
        <v>89.66</v>
      </c>
      <c r="AU10" s="329">
        <v>96.09</v>
      </c>
      <c r="AV10" s="329">
        <v>90.43</v>
      </c>
      <c r="AW10" s="329">
        <v>96.86</v>
      </c>
      <c r="AX10" s="329">
        <v>91.21</v>
      </c>
      <c r="AY10" s="329">
        <v>97.64</v>
      </c>
      <c r="AZ10" s="238">
        <v>73.56</v>
      </c>
      <c r="BA10" s="238">
        <v>78.34</v>
      </c>
      <c r="BB10" s="238">
        <v>74.34</v>
      </c>
      <c r="BC10" s="238">
        <v>79.12</v>
      </c>
      <c r="BD10" s="238">
        <v>75.12</v>
      </c>
      <c r="BE10" s="238">
        <v>79.89</v>
      </c>
      <c r="BF10" s="238">
        <v>75.9</v>
      </c>
      <c r="BG10" s="238">
        <v>80.67</v>
      </c>
      <c r="BH10" s="238">
        <v>61.9</v>
      </c>
      <c r="BI10" s="238">
        <v>66.68</v>
      </c>
      <c r="BJ10" s="238">
        <v>61.13</v>
      </c>
      <c r="BK10" s="238">
        <v>65.9</v>
      </c>
      <c r="BL10" s="238">
        <v>60.35</v>
      </c>
      <c r="BM10" s="238">
        <v>65.13</v>
      </c>
      <c r="BN10" s="238">
        <v>64.35</v>
      </c>
      <c r="BO10" s="238">
        <v>64.35</v>
      </c>
      <c r="BP10" s="238">
        <v>58.8</v>
      </c>
      <c r="BQ10" s="238">
        <v>63.57</v>
      </c>
      <c r="BR10" s="311">
        <f>#VALUE!</f>
        <v>84.22</v>
      </c>
      <c r="BS10" s="311">
        <f>#VALUE!</f>
        <v>90.65</v>
      </c>
      <c r="BT10" s="159">
        <f>IF(ข้อมูล!$Q$13=0,BR10,IF(ข้อมูล!$Q$13=1,BS10,IF(ข้อมูล!$Q$13=2,BS10,)))</f>
        <v>90.65</v>
      </c>
      <c r="BW10" s="48">
        <f>'ปร.4'!$I$142</f>
        <v>0</v>
      </c>
      <c r="BX10" s="33"/>
      <c r="BY10" s="179"/>
      <c r="BZ10" s="461">
        <v>5</v>
      </c>
      <c r="CA10" s="462">
        <v>6</v>
      </c>
      <c r="CB10" s="463">
        <v>20.834</v>
      </c>
      <c r="CC10" s="464">
        <v>0.6</v>
      </c>
      <c r="CD10" s="464">
        <v>5.5</v>
      </c>
      <c r="CE10" s="465">
        <f>1+(CB10+CC10+CD10)/100</f>
        <v>1.2693400000000001</v>
      </c>
      <c r="CF10" s="466">
        <f>CF9/100+1</f>
        <v>1.07</v>
      </c>
      <c r="CG10" s="467">
        <v>1.3592</v>
      </c>
      <c r="CH10" s="468">
        <v>1.3789</v>
      </c>
      <c r="CI10" s="469">
        <v>1.3987</v>
      </c>
      <c r="CJ10" s="215"/>
    </row>
    <row r="11" spans="2:88" ht="20.25">
      <c r="B11" s="264">
        <v>7</v>
      </c>
      <c r="C11" s="63">
        <f>#VALUE!</f>
        <v>18.12</v>
      </c>
      <c r="D11" s="63">
        <f t="shared" si="1"/>
        <v>25.37</v>
      </c>
      <c r="E11" s="63">
        <f>#VALUE!</f>
        <v>12.09</v>
      </c>
      <c r="F11" s="63">
        <f t="shared" si="0"/>
        <v>16.93</v>
      </c>
      <c r="H11" s="24" t="s">
        <v>89</v>
      </c>
      <c r="I11" s="25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22"/>
      <c r="Y11" s="323"/>
      <c r="Z11" s="322"/>
      <c r="AA11" s="323"/>
      <c r="AB11" s="322"/>
      <c r="AC11" s="323"/>
      <c r="AD11" s="322"/>
      <c r="AE11" s="323"/>
      <c r="AF11" s="322"/>
      <c r="AG11" s="323"/>
      <c r="AH11" s="322"/>
      <c r="AI11" s="323"/>
      <c r="AJ11" s="322"/>
      <c r="AK11" s="323"/>
      <c r="AL11" s="322"/>
      <c r="AM11" s="323"/>
      <c r="AN11" s="323"/>
      <c r="AO11" s="323"/>
      <c r="AP11" s="323"/>
      <c r="AQ11" s="323"/>
      <c r="AR11" s="329"/>
      <c r="AS11" s="329"/>
      <c r="AT11" s="329"/>
      <c r="AU11" s="329"/>
      <c r="AV11" s="329"/>
      <c r="AW11" s="329"/>
      <c r="AX11" s="329"/>
      <c r="AY11" s="329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311"/>
      <c r="BS11" s="313"/>
      <c r="BT11" s="30"/>
      <c r="BW11" s="180">
        <f>BW10/1000000</f>
        <v>0</v>
      </c>
      <c r="BX11" s="33"/>
      <c r="BY11" s="179"/>
      <c r="BZ11" s="461">
        <v>10</v>
      </c>
      <c r="CA11" s="462">
        <v>9</v>
      </c>
      <c r="CB11" s="463">
        <v>16.0809</v>
      </c>
      <c r="CC11" s="470">
        <v>0.625</v>
      </c>
      <c r="CD11" s="471">
        <v>5.5</v>
      </c>
      <c r="CE11" s="465">
        <f>1+(CB11+CC11+CD11)/100</f>
        <v>1.222059</v>
      </c>
      <c r="CF11" s="466">
        <f>CF9/100+1</f>
        <v>1.07</v>
      </c>
      <c r="CG11" s="467">
        <v>1.3076</v>
      </c>
      <c r="CH11" s="472">
        <v>1.328</v>
      </c>
      <c r="CI11" s="473">
        <v>1.3483</v>
      </c>
      <c r="CJ11" s="215"/>
    </row>
    <row r="12" spans="2:88" ht="20.25">
      <c r="B12" s="264">
        <v>8</v>
      </c>
      <c r="C12" s="63">
        <f>#VALUE!</f>
        <v>20.04</v>
      </c>
      <c r="D12" s="63">
        <f t="shared" si="1"/>
        <v>28.06</v>
      </c>
      <c r="E12" s="63">
        <f>#VALUE!</f>
        <v>13.37</v>
      </c>
      <c r="F12" s="63">
        <f t="shared" si="0"/>
        <v>18.72</v>
      </c>
      <c r="H12" s="23" t="s">
        <v>90</v>
      </c>
      <c r="I12" s="26" t="s">
        <v>33</v>
      </c>
      <c r="J12" s="319">
        <v>9.43</v>
      </c>
      <c r="K12" s="319">
        <v>9.96</v>
      </c>
      <c r="L12" s="319">
        <v>9.53</v>
      </c>
      <c r="M12" s="319">
        <v>10.06</v>
      </c>
      <c r="N12" s="319">
        <v>9.63</v>
      </c>
      <c r="O12" s="319">
        <v>10.16</v>
      </c>
      <c r="P12" s="319">
        <v>9.73</v>
      </c>
      <c r="Q12" s="319">
        <v>10.26</v>
      </c>
      <c r="R12" s="319">
        <v>9.83</v>
      </c>
      <c r="S12" s="319">
        <v>10.36</v>
      </c>
      <c r="T12" s="319">
        <v>9.93</v>
      </c>
      <c r="U12" s="319">
        <v>10.46</v>
      </c>
      <c r="V12" s="319">
        <v>10.03</v>
      </c>
      <c r="W12" s="319">
        <v>10.56</v>
      </c>
      <c r="X12" s="322">
        <v>10.13</v>
      </c>
      <c r="Y12" s="323">
        <v>10.66</v>
      </c>
      <c r="Z12" s="322">
        <v>10.23</v>
      </c>
      <c r="AA12" s="323">
        <v>10.76</v>
      </c>
      <c r="AB12" s="322">
        <v>10.33</v>
      </c>
      <c r="AC12" s="323">
        <v>10.86</v>
      </c>
      <c r="AD12" s="322">
        <v>10.43</v>
      </c>
      <c r="AE12" s="323">
        <v>10.96</v>
      </c>
      <c r="AF12" s="322">
        <v>10.53</v>
      </c>
      <c r="AG12" s="323">
        <v>11.06</v>
      </c>
      <c r="AH12" s="322">
        <v>10.63</v>
      </c>
      <c r="AI12" s="323">
        <v>11.16</v>
      </c>
      <c r="AJ12" s="322">
        <v>10.74</v>
      </c>
      <c r="AK12" s="323">
        <v>11.27</v>
      </c>
      <c r="AL12" s="322">
        <v>10.84</v>
      </c>
      <c r="AM12" s="323">
        <v>11.37</v>
      </c>
      <c r="AN12" s="323">
        <v>10.94</v>
      </c>
      <c r="AO12" s="323">
        <v>11.47</v>
      </c>
      <c r="AP12" s="323">
        <v>11.04</v>
      </c>
      <c r="AQ12" s="323">
        <v>11.57</v>
      </c>
      <c r="AR12" s="329">
        <v>11.14</v>
      </c>
      <c r="AS12" s="329">
        <v>11.67</v>
      </c>
      <c r="AT12" s="329">
        <v>11.24</v>
      </c>
      <c r="AU12" s="329">
        <v>11.77</v>
      </c>
      <c r="AV12" s="329">
        <v>11.34</v>
      </c>
      <c r="AW12" s="329">
        <v>11.87</v>
      </c>
      <c r="AX12" s="329">
        <v>11.44</v>
      </c>
      <c r="AY12" s="329">
        <v>11.97</v>
      </c>
      <c r="AZ12" s="238">
        <v>9.22</v>
      </c>
      <c r="BA12" s="238">
        <v>9.6</v>
      </c>
      <c r="BB12" s="238">
        <v>9.32</v>
      </c>
      <c r="BC12" s="238">
        <v>9.7</v>
      </c>
      <c r="BD12" s="238">
        <v>9.42</v>
      </c>
      <c r="BE12" s="238">
        <v>9.8</v>
      </c>
      <c r="BF12" s="238">
        <v>9.52</v>
      </c>
      <c r="BG12" s="238">
        <v>9.9</v>
      </c>
      <c r="BH12" s="238">
        <v>7.22</v>
      </c>
      <c r="BI12" s="238">
        <v>8.1</v>
      </c>
      <c r="BJ12" s="238">
        <v>7.62</v>
      </c>
      <c r="BK12" s="238">
        <v>8</v>
      </c>
      <c r="BL12" s="238">
        <v>7.52</v>
      </c>
      <c r="BM12" s="238">
        <v>7.9</v>
      </c>
      <c r="BN12" s="238">
        <v>7.42</v>
      </c>
      <c r="BO12" s="238">
        <v>7.8</v>
      </c>
      <c r="BP12" s="238">
        <v>7.32</v>
      </c>
      <c r="BQ12" s="238">
        <v>7.7</v>
      </c>
      <c r="BR12" s="311">
        <f>#VALUE!</f>
        <v>10.53</v>
      </c>
      <c r="BS12" s="311">
        <f>#VALUE!</f>
        <v>11.06</v>
      </c>
      <c r="BT12" s="159">
        <f>IF(ข้อมูล!$Q$13=0,BR12,IF(ข้อมูล!$Q$13=1,BS12,IF(ข้อมูล!$Q$13=2,BS12,)))</f>
        <v>11.06</v>
      </c>
      <c r="BW12" s="181">
        <f>BW11/10</f>
        <v>0</v>
      </c>
      <c r="BX12" s="33"/>
      <c r="BY12" s="179"/>
      <c r="BZ12" s="461">
        <v>20</v>
      </c>
      <c r="CA12" s="462">
        <v>12</v>
      </c>
      <c r="CB12" s="463">
        <v>10.6385</v>
      </c>
      <c r="CC12" s="470">
        <v>0.5875</v>
      </c>
      <c r="CD12" s="471">
        <v>5.5</v>
      </c>
      <c r="CE12" s="465">
        <f>1+(CB12+CC12+CD12)/100</f>
        <v>1.16726</v>
      </c>
      <c r="CF12" s="466">
        <f>CF9/100+1</f>
        <v>1.07</v>
      </c>
      <c r="CG12" s="467">
        <v>1.249</v>
      </c>
      <c r="CH12" s="472">
        <v>1.2673</v>
      </c>
      <c r="CI12" s="473">
        <v>1.2855</v>
      </c>
      <c r="CJ12" s="215"/>
    </row>
    <row r="13" spans="2:88" ht="20.25">
      <c r="B13" s="264">
        <v>9</v>
      </c>
      <c r="C13" s="63">
        <f>#VALUE!</f>
        <v>22.39</v>
      </c>
      <c r="D13" s="63">
        <f t="shared" si="1"/>
        <v>31.35</v>
      </c>
      <c r="E13" s="63">
        <f>#VALUE!</f>
        <v>14.66</v>
      </c>
      <c r="F13" s="63">
        <f t="shared" si="0"/>
        <v>20.52</v>
      </c>
      <c r="H13" s="23" t="s">
        <v>91</v>
      </c>
      <c r="I13" s="26" t="s">
        <v>33</v>
      </c>
      <c r="J13" s="319">
        <v>12.29</v>
      </c>
      <c r="K13" s="319">
        <v>13.14</v>
      </c>
      <c r="L13" s="319">
        <v>12.42</v>
      </c>
      <c r="M13" s="319">
        <v>13.27</v>
      </c>
      <c r="N13" s="319">
        <v>12.54</v>
      </c>
      <c r="O13" s="319">
        <v>13.39</v>
      </c>
      <c r="P13" s="319">
        <v>12.67</v>
      </c>
      <c r="Q13" s="319">
        <v>13.52</v>
      </c>
      <c r="R13" s="319">
        <v>12.79</v>
      </c>
      <c r="S13" s="319">
        <v>13.64</v>
      </c>
      <c r="T13" s="319">
        <v>12.91</v>
      </c>
      <c r="U13" s="319">
        <v>13.76</v>
      </c>
      <c r="V13" s="319">
        <v>13.04</v>
      </c>
      <c r="W13" s="319">
        <v>13.89</v>
      </c>
      <c r="X13" s="322">
        <v>13.16</v>
      </c>
      <c r="Y13" s="323">
        <v>14.01</v>
      </c>
      <c r="Z13" s="322">
        <v>13.28</v>
      </c>
      <c r="AA13" s="323">
        <v>14.13</v>
      </c>
      <c r="AB13" s="322">
        <v>13.41</v>
      </c>
      <c r="AC13" s="323">
        <v>14.26</v>
      </c>
      <c r="AD13" s="322">
        <v>13.53</v>
      </c>
      <c r="AE13" s="323">
        <v>14.38</v>
      </c>
      <c r="AF13" s="322">
        <v>13.66</v>
      </c>
      <c r="AG13" s="323">
        <v>14.51</v>
      </c>
      <c r="AH13" s="322">
        <v>13.78</v>
      </c>
      <c r="AI13" s="323">
        <v>14.63</v>
      </c>
      <c r="AJ13" s="322">
        <v>13.9</v>
      </c>
      <c r="AK13" s="323">
        <v>14.75</v>
      </c>
      <c r="AL13" s="322">
        <v>14.03</v>
      </c>
      <c r="AM13" s="323">
        <v>14.88</v>
      </c>
      <c r="AN13" s="323">
        <v>14.15</v>
      </c>
      <c r="AO13" s="323">
        <v>15</v>
      </c>
      <c r="AP13" s="323">
        <v>14.27</v>
      </c>
      <c r="AQ13" s="323">
        <v>15.12</v>
      </c>
      <c r="AR13" s="329">
        <v>14.4</v>
      </c>
      <c r="AS13" s="329">
        <v>15.25</v>
      </c>
      <c r="AT13" s="329">
        <v>14.52</v>
      </c>
      <c r="AU13" s="329">
        <v>15.37</v>
      </c>
      <c r="AV13" s="329">
        <v>14.65</v>
      </c>
      <c r="AW13" s="329">
        <v>15.5</v>
      </c>
      <c r="AX13" s="329">
        <v>14.77</v>
      </c>
      <c r="AY13" s="329">
        <v>15.62</v>
      </c>
      <c r="AZ13" s="238">
        <v>11.88</v>
      </c>
      <c r="BA13" s="238">
        <v>12.5</v>
      </c>
      <c r="BB13" s="238">
        <v>12.01</v>
      </c>
      <c r="BC13" s="238">
        <v>12.62</v>
      </c>
      <c r="BD13" s="238">
        <v>12.13</v>
      </c>
      <c r="BE13" s="238">
        <v>12.75</v>
      </c>
      <c r="BF13" s="238">
        <v>12.25</v>
      </c>
      <c r="BG13" s="238">
        <v>12.87</v>
      </c>
      <c r="BH13" s="238">
        <v>10.03</v>
      </c>
      <c r="BI13" s="238">
        <v>10.64</v>
      </c>
      <c r="BJ13" s="238">
        <v>9.9</v>
      </c>
      <c r="BK13" s="238">
        <v>10.52</v>
      </c>
      <c r="BL13" s="238">
        <v>9.78</v>
      </c>
      <c r="BM13" s="238">
        <v>10.4</v>
      </c>
      <c r="BN13" s="238">
        <v>9.66</v>
      </c>
      <c r="BO13" s="238">
        <v>10.27</v>
      </c>
      <c r="BP13" s="238">
        <v>9.53</v>
      </c>
      <c r="BQ13" s="238">
        <v>10.15</v>
      </c>
      <c r="BR13" s="311">
        <f>#VALUE!</f>
        <v>13.66</v>
      </c>
      <c r="BS13" s="311">
        <f>#VALUE!</f>
        <v>14.51</v>
      </c>
      <c r="BT13" s="159">
        <f>IF(ข้อมูล!$Q$13=0,BR13,IF(ข้อมูล!$Q$13=1,BS13,IF(ข้อมูล!$Q$13=2,BS13,)))</f>
        <v>14.51</v>
      </c>
      <c r="BW13" s="48">
        <f>IF(BW12&gt;=1,((ROUND(BW12-0.5,0))*10),5)</f>
        <v>5</v>
      </c>
      <c r="BX13" s="33"/>
      <c r="BY13" s="179"/>
      <c r="BZ13" s="461">
        <v>30</v>
      </c>
      <c r="CA13" s="462">
        <v>12</v>
      </c>
      <c r="CB13" s="463">
        <v>7.5561</v>
      </c>
      <c r="CC13" s="470">
        <v>0.5875</v>
      </c>
      <c r="CD13" s="471">
        <v>5.5</v>
      </c>
      <c r="CE13" s="465">
        <f aca="true" t="shared" si="2" ref="CE13:CE20">1+(CB13+CC13+CD13)/100</f>
        <v>1.136436</v>
      </c>
      <c r="CF13" s="466">
        <f>CF9/100+1</f>
        <v>1.07</v>
      </c>
      <c r="CG13" s="467">
        <v>1.2159</v>
      </c>
      <c r="CH13" s="472">
        <v>1.2324</v>
      </c>
      <c r="CI13" s="473">
        <v>1.2488</v>
      </c>
      <c r="CJ13" s="215"/>
    </row>
    <row r="14" spans="2:88" ht="20.25">
      <c r="B14" s="264">
        <v>10</v>
      </c>
      <c r="C14" s="63">
        <f>#VALUE!</f>
        <v>24.74</v>
      </c>
      <c r="D14" s="63">
        <f t="shared" si="1"/>
        <v>34.64</v>
      </c>
      <c r="E14" s="63">
        <f>#VALUE!</f>
        <v>15.94</v>
      </c>
      <c r="F14" s="63">
        <f t="shared" si="0"/>
        <v>22.32</v>
      </c>
      <c r="H14" s="23" t="s">
        <v>92</v>
      </c>
      <c r="I14" s="26" t="s">
        <v>33</v>
      </c>
      <c r="J14" s="319">
        <v>9.9</v>
      </c>
      <c r="K14" s="319">
        <v>10.34</v>
      </c>
      <c r="L14" s="319">
        <v>9.99</v>
      </c>
      <c r="M14" s="319">
        <v>10.43</v>
      </c>
      <c r="N14" s="319">
        <v>10.09</v>
      </c>
      <c r="O14" s="319">
        <v>10.53</v>
      </c>
      <c r="P14" s="319">
        <v>10.19</v>
      </c>
      <c r="Q14" s="319">
        <v>10.63</v>
      </c>
      <c r="R14" s="319">
        <v>10.29</v>
      </c>
      <c r="S14" s="319">
        <v>10.73</v>
      </c>
      <c r="T14" s="319">
        <v>10.39</v>
      </c>
      <c r="U14" s="319">
        <v>10.83</v>
      </c>
      <c r="V14" s="319">
        <v>10.48</v>
      </c>
      <c r="W14" s="319">
        <v>10.92</v>
      </c>
      <c r="X14" s="322">
        <v>10.58</v>
      </c>
      <c r="Y14" s="323">
        <v>11.02</v>
      </c>
      <c r="Z14" s="322">
        <v>10.68</v>
      </c>
      <c r="AA14" s="323">
        <v>11.12</v>
      </c>
      <c r="AB14" s="322">
        <v>10.78</v>
      </c>
      <c r="AC14" s="323">
        <v>11.22</v>
      </c>
      <c r="AD14" s="322">
        <v>10.87</v>
      </c>
      <c r="AE14" s="323">
        <v>11.31</v>
      </c>
      <c r="AF14" s="322">
        <v>10.97</v>
      </c>
      <c r="AG14" s="323">
        <v>11.41</v>
      </c>
      <c r="AH14" s="322">
        <v>11.07</v>
      </c>
      <c r="AI14" s="323">
        <v>11.51</v>
      </c>
      <c r="AJ14" s="322">
        <v>11.17</v>
      </c>
      <c r="AK14" s="323">
        <v>11.61</v>
      </c>
      <c r="AL14" s="322">
        <v>11.26</v>
      </c>
      <c r="AM14" s="323">
        <v>11.7</v>
      </c>
      <c r="AN14" s="323">
        <v>11.36</v>
      </c>
      <c r="AO14" s="323">
        <v>11.8</v>
      </c>
      <c r="AP14" s="323">
        <v>11.46</v>
      </c>
      <c r="AQ14" s="323">
        <v>11.9</v>
      </c>
      <c r="AR14" s="329">
        <v>11.56</v>
      </c>
      <c r="AS14" s="329">
        <v>12</v>
      </c>
      <c r="AT14" s="329">
        <v>11.66</v>
      </c>
      <c r="AU14" s="329">
        <v>12.1</v>
      </c>
      <c r="AV14" s="329">
        <v>11.75</v>
      </c>
      <c r="AW14" s="329">
        <v>12.19</v>
      </c>
      <c r="AX14" s="329">
        <v>11.85</v>
      </c>
      <c r="AY14" s="329">
        <v>12.29</v>
      </c>
      <c r="AZ14" s="238">
        <v>9.59</v>
      </c>
      <c r="BA14" s="238">
        <v>9.9</v>
      </c>
      <c r="BB14" s="238">
        <v>9.68</v>
      </c>
      <c r="BC14" s="238">
        <v>10</v>
      </c>
      <c r="BD14" s="238">
        <v>9.78</v>
      </c>
      <c r="BE14" s="238">
        <v>10.09</v>
      </c>
      <c r="BF14" s="238">
        <v>9.88</v>
      </c>
      <c r="BG14" s="238">
        <v>10.19</v>
      </c>
      <c r="BH14" s="238">
        <v>8.12</v>
      </c>
      <c r="BI14" s="238">
        <v>8.43</v>
      </c>
      <c r="BJ14" s="238">
        <v>8.02</v>
      </c>
      <c r="BK14" s="238">
        <v>8.33</v>
      </c>
      <c r="BL14" s="238">
        <v>7.93</v>
      </c>
      <c r="BM14" s="238">
        <v>8.24</v>
      </c>
      <c r="BN14" s="238">
        <v>7.83</v>
      </c>
      <c r="BO14" s="238">
        <v>8.14</v>
      </c>
      <c r="BP14" s="238">
        <v>7.73</v>
      </c>
      <c r="BQ14" s="238">
        <v>8.04</v>
      </c>
      <c r="BR14" s="311">
        <f>#VALUE!</f>
        <v>10.97</v>
      </c>
      <c r="BS14" s="311">
        <f>#VALUE!</f>
        <v>11.41</v>
      </c>
      <c r="BT14" s="159">
        <f>IF(ข้อมูล!$Q$13=0,BR14,IF(ข้อมูล!$Q$13=1,BS14,IF(ข้อมูล!$Q$13=2,BS14,)))</f>
        <v>11.41</v>
      </c>
      <c r="BW14" s="48">
        <f>(ROUND(BW12+0.5,0))*10</f>
        <v>10</v>
      </c>
      <c r="BX14" s="33"/>
      <c r="BY14" s="179"/>
      <c r="BZ14" s="461">
        <v>40</v>
      </c>
      <c r="CA14" s="462">
        <v>16</v>
      </c>
      <c r="CB14" s="463">
        <v>7.4312</v>
      </c>
      <c r="CC14" s="470">
        <v>0.475</v>
      </c>
      <c r="CD14" s="471">
        <v>5</v>
      </c>
      <c r="CE14" s="465">
        <f t="shared" si="2"/>
        <v>1.129062</v>
      </c>
      <c r="CF14" s="466">
        <f>CF9/100+1</f>
        <v>1.07</v>
      </c>
      <c r="CG14" s="467">
        <v>1.2081</v>
      </c>
      <c r="CH14" s="472">
        <v>1.2261</v>
      </c>
      <c r="CI14" s="473">
        <v>1.244</v>
      </c>
      <c r="CJ14" s="215"/>
    </row>
    <row r="15" spans="2:88" ht="20.25">
      <c r="B15" s="264">
        <v>11</v>
      </c>
      <c r="C15" s="63">
        <f>#VALUE!</f>
        <v>27.09</v>
      </c>
      <c r="D15" s="63">
        <f>ROUND(C15*1.4,2)</f>
        <v>37.93</v>
      </c>
      <c r="E15" s="63">
        <f>#VALUE!</f>
        <v>17.22</v>
      </c>
      <c r="F15" s="63">
        <f t="shared" si="0"/>
        <v>24.11</v>
      </c>
      <c r="H15" s="24" t="s">
        <v>93</v>
      </c>
      <c r="I15" s="26" t="s">
        <v>33</v>
      </c>
      <c r="J15" s="319">
        <v>5.35</v>
      </c>
      <c r="K15" s="319">
        <v>5.51</v>
      </c>
      <c r="L15" s="319">
        <v>8.48</v>
      </c>
      <c r="M15" s="319">
        <v>5.64</v>
      </c>
      <c r="N15" s="319">
        <v>5.6</v>
      </c>
      <c r="O15" s="319">
        <v>5.76</v>
      </c>
      <c r="P15" s="319">
        <v>5.73</v>
      </c>
      <c r="Q15" s="319">
        <v>5.89</v>
      </c>
      <c r="R15" s="319">
        <v>5.86</v>
      </c>
      <c r="S15" s="319">
        <v>6.02</v>
      </c>
      <c r="T15" s="319">
        <v>5.99</v>
      </c>
      <c r="U15" s="319">
        <v>6.15</v>
      </c>
      <c r="V15" s="319">
        <v>6.12</v>
      </c>
      <c r="W15" s="319">
        <v>6.28</v>
      </c>
      <c r="X15" s="322">
        <v>6.25</v>
      </c>
      <c r="Y15" s="323">
        <v>6.41</v>
      </c>
      <c r="Z15" s="322">
        <v>6.38</v>
      </c>
      <c r="AA15" s="323">
        <v>6.54</v>
      </c>
      <c r="AB15" s="322">
        <v>6.51</v>
      </c>
      <c r="AC15" s="323">
        <v>6.67</v>
      </c>
      <c r="AD15" s="322">
        <v>6.63</v>
      </c>
      <c r="AE15" s="323">
        <v>6.79</v>
      </c>
      <c r="AF15" s="322">
        <v>6.76</v>
      </c>
      <c r="AG15" s="323">
        <v>6.92</v>
      </c>
      <c r="AH15" s="322">
        <v>6.89</v>
      </c>
      <c r="AI15" s="323">
        <v>7.05</v>
      </c>
      <c r="AJ15" s="322">
        <v>7.02</v>
      </c>
      <c r="AK15" s="323">
        <v>7.18</v>
      </c>
      <c r="AL15" s="322">
        <v>7.15</v>
      </c>
      <c r="AM15" s="323">
        <v>7.31</v>
      </c>
      <c r="AN15" s="323">
        <v>7.28</v>
      </c>
      <c r="AO15" s="323">
        <v>7.44</v>
      </c>
      <c r="AP15" s="323">
        <v>7.41</v>
      </c>
      <c r="AQ15" s="323">
        <v>7.57</v>
      </c>
      <c r="AR15" s="329">
        <v>7.54</v>
      </c>
      <c r="AS15" s="329">
        <v>7.7</v>
      </c>
      <c r="AT15" s="329">
        <v>7.67</v>
      </c>
      <c r="AU15" s="329">
        <v>7.83</v>
      </c>
      <c r="AV15" s="329">
        <v>7.79</v>
      </c>
      <c r="AW15" s="329">
        <v>7.95</v>
      </c>
      <c r="AX15" s="329">
        <v>7.92</v>
      </c>
      <c r="AY15" s="329">
        <v>8.08</v>
      </c>
      <c r="AZ15" s="238">
        <v>7.28</v>
      </c>
      <c r="BA15" s="238">
        <v>7.42</v>
      </c>
      <c r="BB15" s="238">
        <v>7.41</v>
      </c>
      <c r="BC15" s="238">
        <v>7.55</v>
      </c>
      <c r="BD15" s="238">
        <v>7.54</v>
      </c>
      <c r="BE15" s="238">
        <v>7.68</v>
      </c>
      <c r="BF15" s="238">
        <v>7.67</v>
      </c>
      <c r="BG15" s="238">
        <v>7.81</v>
      </c>
      <c r="BH15" s="238">
        <v>5.35</v>
      </c>
      <c r="BI15" s="238">
        <v>5.49</v>
      </c>
      <c r="BJ15" s="238">
        <v>5.22</v>
      </c>
      <c r="BK15" s="238">
        <v>5.36</v>
      </c>
      <c r="BL15" s="238">
        <v>5.09</v>
      </c>
      <c r="BM15" s="238">
        <v>5.23</v>
      </c>
      <c r="BN15" s="238">
        <v>4.96</v>
      </c>
      <c r="BO15" s="238">
        <v>5.1</v>
      </c>
      <c r="BP15" s="238">
        <v>4.84</v>
      </c>
      <c r="BQ15" s="238">
        <v>4.97</v>
      </c>
      <c r="BR15" s="311">
        <f>#VALUE!</f>
        <v>6.76</v>
      </c>
      <c r="BS15" s="311">
        <f>#VALUE!</f>
        <v>6.92</v>
      </c>
      <c r="BT15" s="159">
        <f>IF(ข้อมูล!$Q$13=0,BR15,IF(ข้อมูล!$Q$13=1,BS15,IF(ข้อมูล!$Q$13=2,BS15,)))</f>
        <v>6.92</v>
      </c>
      <c r="BW15" s="181">
        <f>VLOOKUP(BW13,BZ10:CG20,8)</f>
        <v>1.3592</v>
      </c>
      <c r="BX15" s="154">
        <f>VLOOKUP(BW13,BZ10:CH20,9)</f>
        <v>1.3789</v>
      </c>
      <c r="BY15" s="182">
        <f>VLOOKUP(BW13,BZ10:CI20,10)</f>
        <v>1.3987</v>
      </c>
      <c r="BZ15" s="461">
        <v>50</v>
      </c>
      <c r="CA15" s="462">
        <v>18</v>
      </c>
      <c r="CB15" s="463">
        <v>6.9413</v>
      </c>
      <c r="CC15" s="470">
        <v>0.4375</v>
      </c>
      <c r="CD15" s="471">
        <v>5</v>
      </c>
      <c r="CE15" s="465">
        <f t="shared" si="2"/>
        <v>1.123788</v>
      </c>
      <c r="CF15" s="466">
        <f>CF9/100+1</f>
        <v>1.07</v>
      </c>
      <c r="CG15" s="467">
        <v>1.2025</v>
      </c>
      <c r="CH15" s="472">
        <v>1.2205</v>
      </c>
      <c r="CI15" s="473">
        <v>1.2385</v>
      </c>
      <c r="CJ15" s="215"/>
    </row>
    <row r="16" spans="2:88" ht="20.25">
      <c r="B16" s="264">
        <v>12</v>
      </c>
      <c r="C16" s="63">
        <f>#VALUE!</f>
        <v>29.44</v>
      </c>
      <c r="D16" s="63">
        <f t="shared" si="1"/>
        <v>41.22</v>
      </c>
      <c r="E16" s="63">
        <f>#VALUE!</f>
        <v>18.5</v>
      </c>
      <c r="F16" s="63">
        <f t="shared" si="0"/>
        <v>25.9</v>
      </c>
      <c r="H16" s="24" t="s">
        <v>94</v>
      </c>
      <c r="I16" s="26" t="s">
        <v>33</v>
      </c>
      <c r="J16" s="319">
        <v>5.26</v>
      </c>
      <c r="K16" s="319">
        <v>5.48</v>
      </c>
      <c r="L16" s="319">
        <v>5.38</v>
      </c>
      <c r="M16" s="319">
        <v>5.6</v>
      </c>
      <c r="N16" s="319">
        <v>5.5</v>
      </c>
      <c r="O16" s="319">
        <v>5.72</v>
      </c>
      <c r="P16" s="319">
        <v>5.62</v>
      </c>
      <c r="Q16" s="319">
        <v>5.84</v>
      </c>
      <c r="R16" s="319">
        <v>5.74</v>
      </c>
      <c r="S16" s="319">
        <v>5.96</v>
      </c>
      <c r="T16" s="319">
        <v>5.86</v>
      </c>
      <c r="U16" s="319">
        <v>6.08</v>
      </c>
      <c r="V16" s="319">
        <v>5.98</v>
      </c>
      <c r="W16" s="319">
        <v>6.2</v>
      </c>
      <c r="X16" s="322">
        <v>6.1</v>
      </c>
      <c r="Y16" s="323">
        <v>6.32</v>
      </c>
      <c r="Z16" s="322">
        <v>6.22</v>
      </c>
      <c r="AA16" s="323">
        <v>6.44</v>
      </c>
      <c r="AB16" s="322">
        <v>6.34</v>
      </c>
      <c r="AC16" s="323">
        <v>6.56</v>
      </c>
      <c r="AD16" s="322">
        <v>6.45</v>
      </c>
      <c r="AE16" s="323">
        <v>6.67</v>
      </c>
      <c r="AF16" s="322">
        <v>6.57</v>
      </c>
      <c r="AG16" s="323">
        <v>6.79</v>
      </c>
      <c r="AH16" s="322">
        <v>6.69</v>
      </c>
      <c r="AI16" s="323">
        <v>6.91</v>
      </c>
      <c r="AJ16" s="322">
        <v>6.81</v>
      </c>
      <c r="AK16" s="323">
        <v>7.03</v>
      </c>
      <c r="AL16" s="322">
        <v>6.93</v>
      </c>
      <c r="AM16" s="323">
        <v>7.15</v>
      </c>
      <c r="AN16" s="323">
        <v>7.05</v>
      </c>
      <c r="AO16" s="323">
        <v>7.27</v>
      </c>
      <c r="AP16" s="323">
        <v>7.17</v>
      </c>
      <c r="AQ16" s="323">
        <v>7.39</v>
      </c>
      <c r="AR16" s="329">
        <v>7.29</v>
      </c>
      <c r="AS16" s="329">
        <v>7.51</v>
      </c>
      <c r="AT16" s="329">
        <v>7.41</v>
      </c>
      <c r="AU16" s="329">
        <v>7.63</v>
      </c>
      <c r="AV16" s="329">
        <v>7.53</v>
      </c>
      <c r="AW16" s="329">
        <v>7.75</v>
      </c>
      <c r="AX16" s="329">
        <v>7.65</v>
      </c>
      <c r="AY16" s="329">
        <v>7.87</v>
      </c>
      <c r="AZ16" s="238">
        <v>6.91</v>
      </c>
      <c r="BA16" s="238">
        <v>7.11</v>
      </c>
      <c r="BB16" s="238">
        <v>7.03</v>
      </c>
      <c r="BC16" s="238">
        <v>7.23</v>
      </c>
      <c r="BD16" s="238">
        <v>7.15</v>
      </c>
      <c r="BE16" s="238">
        <v>7.35</v>
      </c>
      <c r="BF16" s="238">
        <v>7.27</v>
      </c>
      <c r="BG16" s="238">
        <v>7.47</v>
      </c>
      <c r="BH16" s="238">
        <v>5.12</v>
      </c>
      <c r="BI16" s="238">
        <v>5.32</v>
      </c>
      <c r="BJ16" s="238">
        <v>5</v>
      </c>
      <c r="BK16" s="238">
        <v>5.2</v>
      </c>
      <c r="BL16" s="238">
        <v>4.88</v>
      </c>
      <c r="BM16" s="238">
        <v>5.08</v>
      </c>
      <c r="BN16" s="238">
        <v>4.77</v>
      </c>
      <c r="BO16" s="238">
        <v>4.96</v>
      </c>
      <c r="BP16" s="238">
        <v>4.65</v>
      </c>
      <c r="BQ16" s="238">
        <v>4.84</v>
      </c>
      <c r="BR16" s="311">
        <f>#VALUE!</f>
        <v>6.57</v>
      </c>
      <c r="BS16" s="311">
        <f>#VALUE!</f>
        <v>6.79</v>
      </c>
      <c r="BT16" s="159">
        <f>IF(ข้อมูล!$Q$13=0,BR16,IF(ข้อมูล!$Q$13=1,BS16,IF(ข้อมูล!$Q$13=2,BS16,)))</f>
        <v>6.79</v>
      </c>
      <c r="BW16" s="181">
        <f>VLOOKUP(BW14,BZ10:CG20,8)</f>
        <v>1.3076</v>
      </c>
      <c r="BX16" s="154">
        <f>VLOOKUP(BW14,BZ10:CH20,9)</f>
        <v>1.328</v>
      </c>
      <c r="BY16" s="182">
        <f>VLOOKUP(BW14,BZ10:CI20,10)</f>
        <v>1.3483</v>
      </c>
      <c r="BZ16" s="48">
        <v>60</v>
      </c>
      <c r="CA16" s="49">
        <v>18</v>
      </c>
      <c r="CB16" s="157">
        <v>5.5919</v>
      </c>
      <c r="CC16" s="51">
        <f>-CA3/12*(CA6/100+(CA16+CA7-1)*CA4/100-(CA4+CA6)/100*(CA16+1)/2-(CA7-1))</f>
        <v>1</v>
      </c>
      <c r="CD16" s="52">
        <v>5</v>
      </c>
      <c r="CE16" s="50">
        <f t="shared" si="2"/>
        <v>1.1159189999999999</v>
      </c>
      <c r="CF16" s="194">
        <f>CF9/100+1</f>
        <v>1.07</v>
      </c>
      <c r="CG16" s="154">
        <f>CE16*CF16</f>
        <v>1.19403333</v>
      </c>
      <c r="CH16" s="217">
        <v>1.247</v>
      </c>
      <c r="CI16" s="216">
        <v>1.2239</v>
      </c>
      <c r="CJ16" s="215"/>
    </row>
    <row r="17" spans="2:88" ht="20.25">
      <c r="B17" s="264">
        <v>13</v>
      </c>
      <c r="C17" s="63">
        <f>#VALUE!</f>
        <v>31.78</v>
      </c>
      <c r="D17" s="63">
        <f t="shared" si="1"/>
        <v>44.49</v>
      </c>
      <c r="E17" s="63">
        <f>#VALUE!</f>
        <v>19.79</v>
      </c>
      <c r="F17" s="63">
        <f t="shared" si="0"/>
        <v>27.71</v>
      </c>
      <c r="H17" s="24" t="s">
        <v>95</v>
      </c>
      <c r="I17" s="25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31"/>
      <c r="AS17" s="331"/>
      <c r="AT17" s="331"/>
      <c r="AU17" s="331"/>
      <c r="AV17" s="331"/>
      <c r="AW17" s="331"/>
      <c r="AX17" s="331"/>
      <c r="AY17" s="331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312"/>
      <c r="BS17" s="312"/>
      <c r="BT17" s="12"/>
      <c r="BW17" s="183">
        <f>ROUND(IF(BW11&gt;5,BW15-((BW15-BW16)/(BW14-BW13)*(BW11-BW13)),BW15),4)</f>
        <v>1.3592</v>
      </c>
      <c r="BX17" s="184">
        <f>ROUND(IF(BW11&gt;5,BX15-((BX15-BX16)/(BW14-BW13)*(BW11-BW13)),BX15),4)</f>
        <v>1.3789</v>
      </c>
      <c r="BY17" s="185">
        <f>ROUND(IF(BW11&gt;5,BY15-((BY15-BY16)/(BW14-BW13)*(BW11-BW13)),BY15),4)</f>
        <v>1.3987</v>
      </c>
      <c r="BZ17" s="48">
        <v>70</v>
      </c>
      <c r="CA17" s="49">
        <v>19</v>
      </c>
      <c r="CB17" s="157">
        <v>5.4048</v>
      </c>
      <c r="CC17" s="51">
        <f>-CA3/12*(CA6/100+(CA17+CA7-1)*CA4/100-(CA4+CA6)/100*(CA17+1)/2-(CA7-1))</f>
        <v>1</v>
      </c>
      <c r="CD17" s="52">
        <v>4.5</v>
      </c>
      <c r="CE17" s="50">
        <f t="shared" si="2"/>
        <v>1.109048</v>
      </c>
      <c r="CF17" s="194">
        <f>CF9/100+1</f>
        <v>1.07</v>
      </c>
      <c r="CG17" s="154">
        <f>CE17*CF17</f>
        <v>1.1866813600000001</v>
      </c>
      <c r="CH17" s="217">
        <v>1.1971</v>
      </c>
      <c r="CI17" s="216">
        <v>1.2163</v>
      </c>
      <c r="CJ17" s="215"/>
    </row>
    <row r="18" spans="2:88" ht="20.25">
      <c r="B18" s="264">
        <v>14</v>
      </c>
      <c r="C18" s="63">
        <f>#VALUE!</f>
        <v>34.13</v>
      </c>
      <c r="D18" s="63">
        <f t="shared" si="1"/>
        <v>47.78</v>
      </c>
      <c r="E18" s="63">
        <f>#VALUE!</f>
        <v>21.07</v>
      </c>
      <c r="F18" s="63">
        <f t="shared" si="0"/>
        <v>29.5</v>
      </c>
      <c r="H18" s="27" t="s">
        <v>151</v>
      </c>
      <c r="I18" s="26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22"/>
      <c r="Y18" s="323"/>
      <c r="Z18" s="322"/>
      <c r="AA18" s="323"/>
      <c r="AB18" s="322"/>
      <c r="AC18" s="323"/>
      <c r="AD18" s="322"/>
      <c r="AE18" s="323"/>
      <c r="AF18" s="322"/>
      <c r="AG18" s="323"/>
      <c r="AH18" s="322"/>
      <c r="AI18" s="323"/>
      <c r="AJ18" s="322"/>
      <c r="AK18" s="323"/>
      <c r="AL18" s="322"/>
      <c r="AM18" s="323"/>
      <c r="AN18" s="323"/>
      <c r="AO18" s="323"/>
      <c r="AP18" s="323"/>
      <c r="AQ18" s="323"/>
      <c r="AR18" s="329"/>
      <c r="AS18" s="329"/>
      <c r="AT18" s="329"/>
      <c r="AU18" s="329"/>
      <c r="AV18" s="329"/>
      <c r="AW18" s="329"/>
      <c r="AX18" s="329"/>
      <c r="AY18" s="329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312"/>
      <c r="BS18" s="312"/>
      <c r="BT18" s="12"/>
      <c r="BW18" s="186"/>
      <c r="BX18" s="187"/>
      <c r="BY18" s="188"/>
      <c r="BZ18" s="48">
        <v>80</v>
      </c>
      <c r="CA18" s="49">
        <v>20</v>
      </c>
      <c r="CB18" s="157">
        <v>5.1508</v>
      </c>
      <c r="CC18" s="51">
        <f>-CA3/12*(CA6/100+(CA18+CA7-1)*CA4/100-(CA4+CA6)/100*(CA18+1)/2-(CA7-1))</f>
        <v>1</v>
      </c>
      <c r="CD18" s="52">
        <v>4.5</v>
      </c>
      <c r="CE18" s="50">
        <f t="shared" si="2"/>
        <v>1.106508</v>
      </c>
      <c r="CF18" s="194">
        <f>CF9/100+1</f>
        <v>1.07</v>
      </c>
      <c r="CG18" s="154">
        <f>CE18*CF18</f>
        <v>1.18396356</v>
      </c>
      <c r="CH18" s="217">
        <v>1.194</v>
      </c>
      <c r="CI18" s="216">
        <v>1.2132</v>
      </c>
      <c r="CJ18" s="215"/>
    </row>
    <row r="19" spans="2:88" ht="20.25">
      <c r="B19" s="264">
        <v>15</v>
      </c>
      <c r="C19" s="63">
        <f>#VALUE!</f>
        <v>36.48</v>
      </c>
      <c r="D19" s="63">
        <f t="shared" si="1"/>
        <v>51.07</v>
      </c>
      <c r="E19" s="63">
        <f>#VALUE!</f>
        <v>22.41</v>
      </c>
      <c r="F19" s="63">
        <f t="shared" si="0"/>
        <v>31.37</v>
      </c>
      <c r="H19" s="27" t="s">
        <v>152</v>
      </c>
      <c r="I19" s="26" t="s">
        <v>33</v>
      </c>
      <c r="J19" s="319">
        <v>12.54</v>
      </c>
      <c r="K19" s="319">
        <v>13.25</v>
      </c>
      <c r="L19" s="319">
        <v>12.7</v>
      </c>
      <c r="M19" s="319">
        <v>13.41</v>
      </c>
      <c r="N19" s="319">
        <v>12.87</v>
      </c>
      <c r="O19" s="319">
        <v>13.58</v>
      </c>
      <c r="P19" s="319">
        <v>13.03</v>
      </c>
      <c r="Q19" s="319">
        <v>13.74</v>
      </c>
      <c r="R19" s="319">
        <v>13.2</v>
      </c>
      <c r="S19" s="319">
        <v>13.91</v>
      </c>
      <c r="T19" s="319">
        <v>13.37</v>
      </c>
      <c r="U19" s="319">
        <v>14.08</v>
      </c>
      <c r="V19" s="319">
        <v>13.53</v>
      </c>
      <c r="W19" s="319">
        <v>14.24</v>
      </c>
      <c r="X19" s="322">
        <v>13.7</v>
      </c>
      <c r="Y19" s="323">
        <v>14.41</v>
      </c>
      <c r="Z19" s="322">
        <v>13.86</v>
      </c>
      <c r="AA19" s="323">
        <v>14.57</v>
      </c>
      <c r="AB19" s="322">
        <v>14.03</v>
      </c>
      <c r="AC19" s="323">
        <v>14.74</v>
      </c>
      <c r="AD19" s="322">
        <v>14.19</v>
      </c>
      <c r="AE19" s="323">
        <v>14.9</v>
      </c>
      <c r="AF19" s="322">
        <v>14.36</v>
      </c>
      <c r="AG19" s="323">
        <v>15.07</v>
      </c>
      <c r="AH19" s="322">
        <v>14.52</v>
      </c>
      <c r="AI19" s="323">
        <v>15.23</v>
      </c>
      <c r="AJ19" s="322">
        <v>14.69</v>
      </c>
      <c r="AK19" s="323">
        <v>15.4</v>
      </c>
      <c r="AL19" s="322">
        <v>14.85</v>
      </c>
      <c r="AM19" s="323">
        <v>15.56</v>
      </c>
      <c r="AN19" s="323">
        <v>15.02</v>
      </c>
      <c r="AO19" s="323">
        <v>15.73</v>
      </c>
      <c r="AP19" s="323">
        <v>15.18</v>
      </c>
      <c r="AQ19" s="323">
        <v>15.89</v>
      </c>
      <c r="AR19" s="329">
        <v>15.35</v>
      </c>
      <c r="AS19" s="329">
        <v>16.06</v>
      </c>
      <c r="AT19" s="329">
        <v>15.52</v>
      </c>
      <c r="AU19" s="329">
        <v>16.23</v>
      </c>
      <c r="AV19" s="329">
        <v>15.68</v>
      </c>
      <c r="AW19" s="329">
        <v>16.39</v>
      </c>
      <c r="AX19" s="329">
        <v>15.85</v>
      </c>
      <c r="AY19" s="329">
        <v>16.56</v>
      </c>
      <c r="AZ19" s="238">
        <v>14.31</v>
      </c>
      <c r="BA19" s="238">
        <v>14.95</v>
      </c>
      <c r="BB19" s="238">
        <v>14.48</v>
      </c>
      <c r="BC19" s="238">
        <v>15.12</v>
      </c>
      <c r="BD19" s="238">
        <v>14.64</v>
      </c>
      <c r="BE19" s="238">
        <v>15.28</v>
      </c>
      <c r="BF19" s="238">
        <v>14.81</v>
      </c>
      <c r="BG19" s="238">
        <v>15.45</v>
      </c>
      <c r="BH19" s="238">
        <v>11.83</v>
      </c>
      <c r="BI19" s="238">
        <v>12.47</v>
      </c>
      <c r="BJ19" s="238">
        <v>11.66</v>
      </c>
      <c r="BK19" s="238">
        <v>12.3</v>
      </c>
      <c r="BL19" s="238">
        <v>11.5</v>
      </c>
      <c r="BM19" s="238">
        <v>12.14</v>
      </c>
      <c r="BN19" s="238">
        <v>11.33</v>
      </c>
      <c r="BO19" s="238">
        <v>11.97</v>
      </c>
      <c r="BP19" s="238">
        <v>11.17</v>
      </c>
      <c r="BQ19" s="238">
        <v>11.81</v>
      </c>
      <c r="BR19" s="311">
        <f>#VALUE!</f>
        <v>14.36</v>
      </c>
      <c r="BS19" s="311">
        <f>#VALUE!</f>
        <v>15.07</v>
      </c>
      <c r="BT19" s="159">
        <f>IF(ข้อมูล!$Q$13=0,BR19,IF(ข้อมูล!$Q$13=1,BS19,IF(ข้อมูล!$Q$13=2,BS19,)))</f>
        <v>15.07</v>
      </c>
      <c r="BW19" s="189"/>
      <c r="BX19" s="23"/>
      <c r="BY19" s="190"/>
      <c r="BZ19" s="48">
        <v>90</v>
      </c>
      <c r="CA19" s="49">
        <v>20</v>
      </c>
      <c r="CB19" s="157">
        <v>4.7692</v>
      </c>
      <c r="CC19" s="51">
        <f>-CA3/12*(CA6/100+(CA19+CA7-1)*CA4/100-(CA4+CA6)/100*(CA19+1)/2-(CA7-1))</f>
        <v>1</v>
      </c>
      <c r="CD19" s="52">
        <v>4.5</v>
      </c>
      <c r="CE19" s="50">
        <f t="shared" si="2"/>
        <v>1.102692</v>
      </c>
      <c r="CF19" s="194">
        <f>CF9/100+1</f>
        <v>1.07</v>
      </c>
      <c r="CG19" s="154">
        <f>CE19*CF19</f>
        <v>1.17988044</v>
      </c>
      <c r="CH19" s="217">
        <v>1.1893</v>
      </c>
      <c r="CI19" s="216">
        <v>1.28</v>
      </c>
      <c r="CJ19" s="215"/>
    </row>
    <row r="20" spans="2:88" ht="21" thickBot="1">
      <c r="B20" s="264">
        <v>16</v>
      </c>
      <c r="C20" s="63">
        <f>#VALUE!</f>
        <v>38.83</v>
      </c>
      <c r="D20" s="63">
        <f t="shared" si="1"/>
        <v>54.36</v>
      </c>
      <c r="E20" s="63">
        <f>#VALUE!</f>
        <v>23.86</v>
      </c>
      <c r="F20" s="63">
        <f t="shared" si="0"/>
        <v>33.4</v>
      </c>
      <c r="H20" s="23" t="s">
        <v>153</v>
      </c>
      <c r="I20" s="26" t="s">
        <v>33</v>
      </c>
      <c r="J20" s="319">
        <v>10.09</v>
      </c>
      <c r="K20" s="319">
        <v>10.66</v>
      </c>
      <c r="L20" s="319">
        <v>10.2</v>
      </c>
      <c r="M20" s="319">
        <v>10.77</v>
      </c>
      <c r="N20" s="319">
        <v>10.31</v>
      </c>
      <c r="O20" s="319">
        <v>10.88</v>
      </c>
      <c r="P20" s="319">
        <v>10.42</v>
      </c>
      <c r="Q20" s="319">
        <v>10.99</v>
      </c>
      <c r="R20" s="319">
        <v>10.53</v>
      </c>
      <c r="S20" s="319">
        <v>11.1</v>
      </c>
      <c r="T20" s="319">
        <v>10.64</v>
      </c>
      <c r="U20" s="319">
        <v>11.21</v>
      </c>
      <c r="V20" s="319">
        <v>10.27</v>
      </c>
      <c r="W20" s="319">
        <v>11.32</v>
      </c>
      <c r="X20" s="322">
        <v>10.86</v>
      </c>
      <c r="Y20" s="323">
        <v>11.43</v>
      </c>
      <c r="Z20" s="322">
        <v>10.97</v>
      </c>
      <c r="AA20" s="323">
        <v>11.54</v>
      </c>
      <c r="AB20" s="322">
        <v>11.08</v>
      </c>
      <c r="AC20" s="323">
        <v>11.65</v>
      </c>
      <c r="AD20" s="322">
        <v>11.19</v>
      </c>
      <c r="AE20" s="323">
        <v>11.76</v>
      </c>
      <c r="AF20" s="322">
        <v>11.3</v>
      </c>
      <c r="AG20" s="323">
        <v>11.87</v>
      </c>
      <c r="AH20" s="322">
        <v>11.41</v>
      </c>
      <c r="AI20" s="323">
        <v>11.98</v>
      </c>
      <c r="AJ20" s="322">
        <v>11.52</v>
      </c>
      <c r="AK20" s="323">
        <v>12.09</v>
      </c>
      <c r="AL20" s="322">
        <v>11.63</v>
      </c>
      <c r="AM20" s="323">
        <v>12.2</v>
      </c>
      <c r="AN20" s="323">
        <v>11.74</v>
      </c>
      <c r="AO20" s="323">
        <v>12.31</v>
      </c>
      <c r="AP20" s="323">
        <v>11.85</v>
      </c>
      <c r="AQ20" s="323">
        <v>12.42</v>
      </c>
      <c r="AR20" s="329">
        <v>11.96</v>
      </c>
      <c r="AS20" s="329">
        <v>12.53</v>
      </c>
      <c r="AT20" s="329">
        <v>12.07</v>
      </c>
      <c r="AU20" s="329">
        <v>12.64</v>
      </c>
      <c r="AV20" s="329">
        <v>12.18</v>
      </c>
      <c r="AW20" s="329">
        <v>12.75</v>
      </c>
      <c r="AX20" s="329">
        <v>12.29</v>
      </c>
      <c r="AY20" s="329">
        <v>12.86</v>
      </c>
      <c r="AZ20" s="238">
        <v>11.04</v>
      </c>
      <c r="BA20" s="238">
        <v>11.57</v>
      </c>
      <c r="BB20" s="238">
        <v>11.15</v>
      </c>
      <c r="BC20" s="238">
        <v>11.68</v>
      </c>
      <c r="BD20" s="238">
        <v>11.26</v>
      </c>
      <c r="BE20" s="238">
        <v>11.79</v>
      </c>
      <c r="BF20" s="238">
        <v>11.38</v>
      </c>
      <c r="BG20" s="238">
        <v>11.9</v>
      </c>
      <c r="BH20" s="238">
        <v>9.39</v>
      </c>
      <c r="BI20" s="238">
        <v>9.91</v>
      </c>
      <c r="BJ20" s="238">
        <v>9.28</v>
      </c>
      <c r="BK20" s="238">
        <v>9.8</v>
      </c>
      <c r="BL20" s="238">
        <v>9.17</v>
      </c>
      <c r="BM20" s="238">
        <v>9.69</v>
      </c>
      <c r="BN20" s="238">
        <v>9.06</v>
      </c>
      <c r="BO20" s="238">
        <v>9.58</v>
      </c>
      <c r="BP20" s="238">
        <v>8.95</v>
      </c>
      <c r="BQ20" s="238">
        <v>9.47</v>
      </c>
      <c r="BR20" s="311">
        <f>#VALUE!</f>
        <v>11.3</v>
      </c>
      <c r="BS20" s="311">
        <f>#VALUE!</f>
        <v>11.87</v>
      </c>
      <c r="BT20" s="159">
        <f>IF(ข้อมูล!$Q$13=0,BR20,IF(ข้อมูล!$Q$13=1,BS20,IF(ข้อมูล!$Q$13=2,BS20,)))</f>
        <v>11.87</v>
      </c>
      <c r="BW20" s="191"/>
      <c r="BX20" s="192"/>
      <c r="BY20" s="193"/>
      <c r="BZ20" s="46">
        <v>100</v>
      </c>
      <c r="CA20" s="10">
        <v>20</v>
      </c>
      <c r="CB20" s="158">
        <v>4.4639</v>
      </c>
      <c r="CC20" s="53">
        <f>-CA3/12*(CA6/100+(CA20+CA7-1)*CA4/100-(CA4+CA6)/100*(CA20+1)/2-(CA7-1))</f>
        <v>1</v>
      </c>
      <c r="CD20" s="54">
        <v>4.5</v>
      </c>
      <c r="CE20" s="55">
        <f t="shared" si="2"/>
        <v>1.099639</v>
      </c>
      <c r="CF20" s="195">
        <f>CF9/100+1</f>
        <v>1.07</v>
      </c>
      <c r="CG20" s="55">
        <f>CE20*CF20</f>
        <v>1.1766137300000001</v>
      </c>
      <c r="CH20" s="218">
        <v>1.1856</v>
      </c>
      <c r="CI20" s="219">
        <v>1.2038</v>
      </c>
      <c r="CJ20" s="215"/>
    </row>
    <row r="21" spans="2:72" ht="20.25">
      <c r="B21" s="264">
        <v>17</v>
      </c>
      <c r="C21" s="63">
        <f>#VALUE!</f>
        <v>41.18</v>
      </c>
      <c r="D21" s="63">
        <f t="shared" si="1"/>
        <v>57.65</v>
      </c>
      <c r="E21" s="63">
        <f>#VALUE!</f>
        <v>25.31</v>
      </c>
      <c r="F21" s="63">
        <f t="shared" si="0"/>
        <v>35.43</v>
      </c>
      <c r="H21" s="23" t="s">
        <v>154</v>
      </c>
      <c r="I21" s="26" t="s">
        <v>96</v>
      </c>
      <c r="J21" s="319">
        <v>221.46</v>
      </c>
      <c r="K21" s="319">
        <v>225.65</v>
      </c>
      <c r="L21" s="319">
        <v>232.24</v>
      </c>
      <c r="M21" s="319">
        <v>236.43</v>
      </c>
      <c r="N21" s="319">
        <v>243.03</v>
      </c>
      <c r="O21" s="319">
        <v>247.22</v>
      </c>
      <c r="P21" s="319">
        <v>253.81</v>
      </c>
      <c r="Q21" s="319">
        <v>258</v>
      </c>
      <c r="R21" s="319">
        <v>264.59</v>
      </c>
      <c r="S21" s="319">
        <v>268.78</v>
      </c>
      <c r="T21" s="319">
        <v>275.38</v>
      </c>
      <c r="U21" s="319">
        <v>279.57</v>
      </c>
      <c r="V21" s="319">
        <v>286.16</v>
      </c>
      <c r="W21" s="319">
        <v>290.35</v>
      </c>
      <c r="X21" s="322">
        <v>296.94</v>
      </c>
      <c r="Y21" s="323">
        <v>301.13</v>
      </c>
      <c r="Z21" s="322">
        <v>307.73</v>
      </c>
      <c r="AA21" s="323">
        <v>311.92</v>
      </c>
      <c r="AB21" s="322">
        <v>318.51</v>
      </c>
      <c r="AC21" s="323">
        <v>322.7</v>
      </c>
      <c r="AD21" s="322">
        <v>329.29</v>
      </c>
      <c r="AE21" s="323">
        <v>333.48</v>
      </c>
      <c r="AF21" s="322">
        <v>340.08</v>
      </c>
      <c r="AG21" s="323">
        <v>344.27</v>
      </c>
      <c r="AH21" s="322">
        <v>350.86</v>
      </c>
      <c r="AI21" s="323">
        <v>355.05</v>
      </c>
      <c r="AJ21" s="322">
        <v>361.64</v>
      </c>
      <c r="AK21" s="323">
        <v>365.83</v>
      </c>
      <c r="AL21" s="322">
        <v>372.43</v>
      </c>
      <c r="AM21" s="323">
        <v>376.62</v>
      </c>
      <c r="AN21" s="323">
        <v>383.21</v>
      </c>
      <c r="AO21" s="323">
        <v>387.4</v>
      </c>
      <c r="AP21" s="323">
        <v>393.99</v>
      </c>
      <c r="AQ21" s="323">
        <v>398.18</v>
      </c>
      <c r="AR21" s="329">
        <v>404.78</v>
      </c>
      <c r="AS21" s="329">
        <v>408.97</v>
      </c>
      <c r="AT21" s="329">
        <v>415.56</v>
      </c>
      <c r="AU21" s="329">
        <v>419.75</v>
      </c>
      <c r="AV21" s="329">
        <v>426.35</v>
      </c>
      <c r="AW21" s="329">
        <v>430.54</v>
      </c>
      <c r="AX21" s="329">
        <v>437.13</v>
      </c>
      <c r="AY21" s="329">
        <v>441.32</v>
      </c>
      <c r="AZ21" s="238">
        <v>445.64</v>
      </c>
      <c r="BA21" s="238">
        <v>449.84</v>
      </c>
      <c r="BB21" s="238">
        <v>456.43</v>
      </c>
      <c r="BC21" s="238">
        <v>460.62</v>
      </c>
      <c r="BD21" s="238">
        <v>467.21</v>
      </c>
      <c r="BE21" s="238">
        <v>471.4</v>
      </c>
      <c r="BF21" s="238">
        <v>478</v>
      </c>
      <c r="BG21" s="238">
        <v>482.19</v>
      </c>
      <c r="BH21" s="238">
        <v>283.89</v>
      </c>
      <c r="BI21" s="238">
        <v>288.08</v>
      </c>
      <c r="BJ21" s="238">
        <v>273.11</v>
      </c>
      <c r="BK21" s="238">
        <v>277.3</v>
      </c>
      <c r="BL21" s="238">
        <v>262.32</v>
      </c>
      <c r="BM21" s="238">
        <v>266.52</v>
      </c>
      <c r="BN21" s="238">
        <v>251.54</v>
      </c>
      <c r="BO21" s="238">
        <v>255.73</v>
      </c>
      <c r="BP21" s="238">
        <v>240.76</v>
      </c>
      <c r="BQ21" s="238">
        <v>244.95</v>
      </c>
      <c r="BR21" s="311">
        <f>#VALUE!</f>
        <v>340.08</v>
      </c>
      <c r="BS21" s="311">
        <f>#VALUE!</f>
        <v>344.27</v>
      </c>
      <c r="BT21" s="159">
        <f>IF(ข้อมูล!$Q$13=0,BR21,IF(ข้อมูล!$Q$13=1,BS21,IF(ข้อมูล!$Q$13=2,BS21,)))</f>
        <v>344.27</v>
      </c>
    </row>
    <row r="22" spans="2:79" ht="20.25">
      <c r="B22" s="264">
        <v>18</v>
      </c>
      <c r="C22" s="63">
        <f>#VALUE!</f>
        <v>43.52</v>
      </c>
      <c r="D22" s="63">
        <f t="shared" si="1"/>
        <v>60.93</v>
      </c>
      <c r="E22" s="63">
        <f>#VALUE!</f>
        <v>26.76</v>
      </c>
      <c r="F22" s="63">
        <f t="shared" si="0"/>
        <v>37.46</v>
      </c>
      <c r="H22" s="300" t="s">
        <v>97</v>
      </c>
      <c r="I22" s="25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22"/>
      <c r="Y22" s="323"/>
      <c r="Z22" s="322"/>
      <c r="AA22" s="323"/>
      <c r="AB22" s="322"/>
      <c r="AC22" s="323"/>
      <c r="AD22" s="322"/>
      <c r="AE22" s="323"/>
      <c r="AF22" s="322"/>
      <c r="AG22" s="323"/>
      <c r="AH22" s="322"/>
      <c r="AI22" s="323"/>
      <c r="AJ22" s="322"/>
      <c r="AK22" s="323"/>
      <c r="AL22" s="322"/>
      <c r="AM22" s="323"/>
      <c r="AN22" s="323"/>
      <c r="AO22" s="323"/>
      <c r="AP22" s="323"/>
      <c r="AQ22" s="323"/>
      <c r="AR22" s="329"/>
      <c r="AS22" s="329"/>
      <c r="AT22" s="329"/>
      <c r="AU22" s="329"/>
      <c r="AV22" s="329"/>
      <c r="AW22" s="329"/>
      <c r="AX22" s="329"/>
      <c r="AY22" s="329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312"/>
      <c r="BS22" s="312"/>
      <c r="BT22" s="12"/>
      <c r="BW22" s="176" t="s">
        <v>102</v>
      </c>
      <c r="BX22" s="36" t="s">
        <v>103</v>
      </c>
      <c r="BY22" s="16" t="s">
        <v>102</v>
      </c>
      <c r="CA22" s="156"/>
    </row>
    <row r="23" spans="2:78" ht="20.25">
      <c r="B23" s="264">
        <v>19</v>
      </c>
      <c r="C23" s="63">
        <f>#VALUE!</f>
        <v>45.88</v>
      </c>
      <c r="D23" s="63">
        <f t="shared" si="1"/>
        <v>64.23</v>
      </c>
      <c r="E23" s="63">
        <f>#VALUE!</f>
        <v>28.22</v>
      </c>
      <c r="F23" s="63">
        <f t="shared" si="0"/>
        <v>39.51</v>
      </c>
      <c r="H23" s="296" t="s">
        <v>98</v>
      </c>
      <c r="I23" s="26" t="s">
        <v>99</v>
      </c>
      <c r="J23" s="319">
        <v>12.73</v>
      </c>
      <c r="K23" s="319">
        <v>13.28</v>
      </c>
      <c r="L23" s="319">
        <v>12.99</v>
      </c>
      <c r="M23" s="319">
        <v>13.54</v>
      </c>
      <c r="N23" s="319">
        <v>13.25</v>
      </c>
      <c r="O23" s="319">
        <v>13.8</v>
      </c>
      <c r="P23" s="319">
        <v>13.51</v>
      </c>
      <c r="Q23" s="319">
        <v>14.06</v>
      </c>
      <c r="R23" s="319">
        <v>13.77</v>
      </c>
      <c r="S23" s="319">
        <v>14.32</v>
      </c>
      <c r="T23" s="319">
        <v>14.03</v>
      </c>
      <c r="U23" s="319">
        <v>14.58</v>
      </c>
      <c r="V23" s="319">
        <v>14.29</v>
      </c>
      <c r="W23" s="319">
        <v>14.84</v>
      </c>
      <c r="X23" s="325">
        <v>14.55</v>
      </c>
      <c r="Y23" s="325">
        <v>15.1</v>
      </c>
      <c r="Z23" s="325">
        <v>14.81</v>
      </c>
      <c r="AA23" s="325">
        <v>15.36</v>
      </c>
      <c r="AB23" s="325">
        <v>15.07</v>
      </c>
      <c r="AC23" s="325">
        <v>15.62</v>
      </c>
      <c r="AD23" s="325">
        <v>15.33</v>
      </c>
      <c r="AE23" s="325">
        <v>15.88</v>
      </c>
      <c r="AF23" s="325">
        <v>15.59</v>
      </c>
      <c r="AG23" s="325">
        <v>16.14</v>
      </c>
      <c r="AH23" s="325">
        <v>14.97</v>
      </c>
      <c r="AI23" s="325">
        <v>15.46</v>
      </c>
      <c r="AJ23" s="325">
        <v>15.23</v>
      </c>
      <c r="AK23" s="325">
        <v>15.72</v>
      </c>
      <c r="AL23" s="325">
        <v>15.49</v>
      </c>
      <c r="AM23" s="325">
        <v>15.98</v>
      </c>
      <c r="AN23" s="325">
        <v>15.75</v>
      </c>
      <c r="AO23" s="325">
        <v>16.24</v>
      </c>
      <c r="AP23" s="325">
        <v>16.01</v>
      </c>
      <c r="AQ23" s="325">
        <v>16.5</v>
      </c>
      <c r="AR23" s="331">
        <v>16.27</v>
      </c>
      <c r="AS23" s="331">
        <v>16.76</v>
      </c>
      <c r="AT23" s="331">
        <v>16.53</v>
      </c>
      <c r="AU23" s="331">
        <v>17.02</v>
      </c>
      <c r="AV23" s="331">
        <v>16.79</v>
      </c>
      <c r="AW23" s="331">
        <v>17.28</v>
      </c>
      <c r="AX23" s="331">
        <v>17.05</v>
      </c>
      <c r="AY23" s="331">
        <v>17.54</v>
      </c>
      <c r="AZ23" s="240">
        <v>16.3</v>
      </c>
      <c r="BA23" s="240">
        <v>16.78</v>
      </c>
      <c r="BB23" s="240">
        <v>16.56</v>
      </c>
      <c r="BC23" s="240">
        <v>17.04</v>
      </c>
      <c r="BD23" s="240">
        <v>16.82</v>
      </c>
      <c r="BE23" s="240">
        <v>17.3</v>
      </c>
      <c r="BF23" s="240">
        <v>17.08</v>
      </c>
      <c r="BG23" s="240">
        <v>17.56</v>
      </c>
      <c r="BH23" s="240">
        <v>12.4</v>
      </c>
      <c r="BI23" s="240">
        <v>12.88</v>
      </c>
      <c r="BJ23" s="240">
        <v>12.14</v>
      </c>
      <c r="BK23" s="240">
        <v>12.62</v>
      </c>
      <c r="BL23" s="240">
        <v>11.88</v>
      </c>
      <c r="BM23" s="240">
        <v>12.36</v>
      </c>
      <c r="BN23" s="240">
        <v>11.62</v>
      </c>
      <c r="BO23" s="240">
        <v>12.1</v>
      </c>
      <c r="BP23" s="240">
        <v>11.36</v>
      </c>
      <c r="BQ23" s="240">
        <v>11.84</v>
      </c>
      <c r="BR23" s="311">
        <f>#VALUE!</f>
        <v>15.59</v>
      </c>
      <c r="BS23" s="311">
        <f>#VALUE!</f>
        <v>16.14</v>
      </c>
      <c r="BT23" s="159">
        <f>IF(ข้อมูล!$Q$13=0,BR23,IF(ข้อมูล!$Q$13=1,BS23,IF(ข้อมูล!$Q$13=2,BS23,)))</f>
        <v>16.14</v>
      </c>
      <c r="BW23" s="175">
        <f>ข้อมูล!$F$114</f>
        <v>5</v>
      </c>
      <c r="BX23" s="33">
        <v>30</v>
      </c>
      <c r="BY23" s="37">
        <v>0.8</v>
      </c>
      <c r="BZ23" s="35"/>
    </row>
    <row r="24" spans="2:77" ht="20.25">
      <c r="B24" s="264">
        <v>20</v>
      </c>
      <c r="C24" s="63">
        <f>#VALUE!</f>
        <v>48.22</v>
      </c>
      <c r="D24" s="63">
        <f t="shared" si="1"/>
        <v>67.51</v>
      </c>
      <c r="E24" s="63">
        <f>#VALUE!</f>
        <v>29.67</v>
      </c>
      <c r="F24" s="63">
        <f t="shared" si="0"/>
        <v>41.54</v>
      </c>
      <c r="H24" s="296" t="s">
        <v>100</v>
      </c>
      <c r="I24" s="26" t="s">
        <v>99</v>
      </c>
      <c r="J24" s="319">
        <v>2.09</v>
      </c>
      <c r="K24" s="319">
        <v>2.19</v>
      </c>
      <c r="L24" s="319">
        <v>2.13</v>
      </c>
      <c r="M24" s="319">
        <v>2.23</v>
      </c>
      <c r="N24" s="319">
        <v>2.18</v>
      </c>
      <c r="O24" s="319">
        <v>2.28</v>
      </c>
      <c r="P24" s="319">
        <v>2.22</v>
      </c>
      <c r="Q24" s="319">
        <v>2.32</v>
      </c>
      <c r="R24" s="319">
        <v>2.26</v>
      </c>
      <c r="S24" s="319">
        <v>2.36</v>
      </c>
      <c r="T24" s="319">
        <v>2.31</v>
      </c>
      <c r="U24" s="319">
        <v>2.41</v>
      </c>
      <c r="V24" s="319">
        <v>2.35</v>
      </c>
      <c r="W24" s="319">
        <v>2.45</v>
      </c>
      <c r="X24" s="325">
        <v>2.4</v>
      </c>
      <c r="Y24" s="325">
        <v>2.5</v>
      </c>
      <c r="Z24" s="325">
        <v>2.44</v>
      </c>
      <c r="AA24" s="325">
        <v>2.54</v>
      </c>
      <c r="AB24" s="325">
        <v>2.48</v>
      </c>
      <c r="AC24" s="325">
        <v>2.58</v>
      </c>
      <c r="AD24" s="325">
        <v>2.53</v>
      </c>
      <c r="AE24" s="325">
        <v>2.63</v>
      </c>
      <c r="AF24" s="325">
        <v>2.57</v>
      </c>
      <c r="AG24" s="325">
        <v>2.67</v>
      </c>
      <c r="AH24" s="325">
        <v>2.62</v>
      </c>
      <c r="AI24" s="325">
        <v>2.72</v>
      </c>
      <c r="AJ24" s="325">
        <v>2.66</v>
      </c>
      <c r="AK24" s="325">
        <v>2.76</v>
      </c>
      <c r="AL24" s="325">
        <v>2.7</v>
      </c>
      <c r="AM24" s="325">
        <v>2.8</v>
      </c>
      <c r="AN24" s="325">
        <v>2.75</v>
      </c>
      <c r="AO24" s="325">
        <v>2.85</v>
      </c>
      <c r="AP24" s="325">
        <v>2.79</v>
      </c>
      <c r="AQ24" s="325">
        <v>2.89</v>
      </c>
      <c r="AR24" s="331">
        <v>2.84</v>
      </c>
      <c r="AS24" s="331">
        <v>2.94</v>
      </c>
      <c r="AT24" s="331">
        <v>2.88</v>
      </c>
      <c r="AU24" s="331">
        <v>2.98</v>
      </c>
      <c r="AV24" s="331">
        <v>2.92</v>
      </c>
      <c r="AW24" s="331">
        <v>3.02</v>
      </c>
      <c r="AX24" s="331">
        <v>2.97</v>
      </c>
      <c r="AY24" s="331">
        <v>3.07</v>
      </c>
      <c r="AZ24" s="240">
        <v>2.8</v>
      </c>
      <c r="BA24" s="240">
        <v>2.89</v>
      </c>
      <c r="BB24" s="240">
        <v>2.84</v>
      </c>
      <c r="BC24" s="240">
        <v>2.93</v>
      </c>
      <c r="BD24" s="240">
        <v>2.89</v>
      </c>
      <c r="BE24" s="240">
        <v>2.98</v>
      </c>
      <c r="BF24" s="240">
        <v>2.93</v>
      </c>
      <c r="BG24" s="240">
        <v>3.02</v>
      </c>
      <c r="BH24" s="240">
        <v>2.14</v>
      </c>
      <c r="BI24" s="240">
        <v>2.33</v>
      </c>
      <c r="BJ24" s="240">
        <v>2.1</v>
      </c>
      <c r="BK24" s="240">
        <v>2.19</v>
      </c>
      <c r="BL24" s="240">
        <v>2.05</v>
      </c>
      <c r="BM24" s="240">
        <v>2.14</v>
      </c>
      <c r="BN24" s="240">
        <v>2.01</v>
      </c>
      <c r="BO24" s="240">
        <v>2.1</v>
      </c>
      <c r="BP24" s="240">
        <v>1.97</v>
      </c>
      <c r="BQ24" s="240">
        <v>2.06</v>
      </c>
      <c r="BR24" s="311">
        <f>#VALUE!</f>
        <v>2.57</v>
      </c>
      <c r="BS24" s="311">
        <f>#VALUE!</f>
        <v>2.67</v>
      </c>
      <c r="BT24" s="159">
        <f>IF(ข้อมูล!$Q$13=0,BR24,IF(ข้อมูล!$Q$13=1,BS24,IF(ข้อมูล!$Q$13=2,BS24,)))</f>
        <v>2.67</v>
      </c>
      <c r="BW24" s="33">
        <f>BW23*10</f>
        <v>50</v>
      </c>
      <c r="BX24" s="33">
        <v>40</v>
      </c>
      <c r="BY24" s="37">
        <v>0.9</v>
      </c>
    </row>
    <row r="25" spans="2:77" ht="20.25">
      <c r="B25" s="264">
        <v>21</v>
      </c>
      <c r="C25" s="63">
        <f>#VALUE!</f>
        <v>50.57</v>
      </c>
      <c r="D25" s="63">
        <f t="shared" si="1"/>
        <v>70.8</v>
      </c>
      <c r="E25" s="63">
        <f>#VALUE!</f>
        <v>31.12</v>
      </c>
      <c r="F25" s="63">
        <f t="shared" si="0"/>
        <v>43.57</v>
      </c>
      <c r="H25" s="296" t="s">
        <v>101</v>
      </c>
      <c r="I25" s="26" t="s">
        <v>99</v>
      </c>
      <c r="J25" s="319">
        <v>9.78</v>
      </c>
      <c r="K25" s="319">
        <v>10.27</v>
      </c>
      <c r="L25" s="319">
        <v>9.93</v>
      </c>
      <c r="M25" s="319">
        <v>10.45</v>
      </c>
      <c r="N25" s="319">
        <v>10.1</v>
      </c>
      <c r="O25" s="319">
        <v>10.62</v>
      </c>
      <c r="P25" s="319">
        <v>10.27</v>
      </c>
      <c r="Q25" s="319">
        <v>10.79</v>
      </c>
      <c r="R25" s="319">
        <v>10.44</v>
      </c>
      <c r="S25" s="319">
        <v>10.96</v>
      </c>
      <c r="T25" s="319">
        <v>10.62</v>
      </c>
      <c r="U25" s="319">
        <v>11.14</v>
      </c>
      <c r="V25" s="319">
        <v>10.79</v>
      </c>
      <c r="W25" s="319">
        <v>11.31</v>
      </c>
      <c r="X25" s="325">
        <v>10.96</v>
      </c>
      <c r="Y25" s="325">
        <v>11.48</v>
      </c>
      <c r="Z25" s="325">
        <v>11.13</v>
      </c>
      <c r="AA25" s="325">
        <v>11.65</v>
      </c>
      <c r="AB25" s="325">
        <v>11.31</v>
      </c>
      <c r="AC25" s="325">
        <v>11.83</v>
      </c>
      <c r="AD25" s="325">
        <v>11.48</v>
      </c>
      <c r="AE25" s="325">
        <v>12</v>
      </c>
      <c r="AF25" s="325">
        <v>11.65</v>
      </c>
      <c r="AG25" s="325">
        <v>12.17</v>
      </c>
      <c r="AH25" s="325">
        <v>11.83</v>
      </c>
      <c r="AI25" s="325">
        <v>12.35</v>
      </c>
      <c r="AJ25" s="325">
        <v>12</v>
      </c>
      <c r="AK25" s="325">
        <v>12.52</v>
      </c>
      <c r="AL25" s="325">
        <v>12.17</v>
      </c>
      <c r="AM25" s="325">
        <v>12.69</v>
      </c>
      <c r="AN25" s="325">
        <v>12.34</v>
      </c>
      <c r="AO25" s="325">
        <v>12.86</v>
      </c>
      <c r="AP25" s="325">
        <v>12.52</v>
      </c>
      <c r="AQ25" s="325">
        <v>13.04</v>
      </c>
      <c r="AR25" s="331">
        <v>12.69</v>
      </c>
      <c r="AS25" s="331">
        <v>13.21</v>
      </c>
      <c r="AT25" s="331">
        <v>12.86</v>
      </c>
      <c r="AU25" s="331">
        <v>13.38</v>
      </c>
      <c r="AV25" s="331">
        <v>13.03</v>
      </c>
      <c r="AW25" s="331">
        <v>13.55</v>
      </c>
      <c r="AX25" s="331">
        <v>13.21</v>
      </c>
      <c r="AY25" s="331">
        <v>13.73</v>
      </c>
      <c r="AZ25" s="240">
        <v>12.35</v>
      </c>
      <c r="BA25" s="240">
        <v>12.84</v>
      </c>
      <c r="BB25" s="240">
        <v>12.53</v>
      </c>
      <c r="BC25" s="240">
        <v>13.01</v>
      </c>
      <c r="BD25" s="240">
        <v>12.7</v>
      </c>
      <c r="BE25" s="240">
        <v>13.18</v>
      </c>
      <c r="BF25" s="240">
        <v>12.87</v>
      </c>
      <c r="BG25" s="240">
        <v>13.35</v>
      </c>
      <c r="BH25" s="240">
        <v>9.77</v>
      </c>
      <c r="BI25" s="240">
        <v>10.25</v>
      </c>
      <c r="BJ25" s="240">
        <v>9.59</v>
      </c>
      <c r="BK25" s="240">
        <v>10.08</v>
      </c>
      <c r="BL25" s="240">
        <v>9.42</v>
      </c>
      <c r="BM25" s="240">
        <v>9.9</v>
      </c>
      <c r="BN25" s="240">
        <v>9.25</v>
      </c>
      <c r="BO25" s="240">
        <v>9.73</v>
      </c>
      <c r="BP25" s="240">
        <v>9.08</v>
      </c>
      <c r="BQ25" s="240">
        <v>9.56</v>
      </c>
      <c r="BR25" s="311">
        <f>#VALUE!</f>
        <v>11.65</v>
      </c>
      <c r="BS25" s="311">
        <f>#VALUE!</f>
        <v>12.17</v>
      </c>
      <c r="BT25" s="159">
        <f>IF(ข้อมูล!$Q$13=0,BR25,IF(ข้อมูล!$Q$13=1,BS25,IF(ข้อมูล!$Q$13=2,BS25,)))</f>
        <v>12.17</v>
      </c>
      <c r="BW25" s="33">
        <f>VLOOKUP(BW24,BX23:BY28,2)</f>
        <v>1</v>
      </c>
      <c r="BX25" s="33">
        <v>50</v>
      </c>
      <c r="BY25" s="37">
        <v>1</v>
      </c>
    </row>
    <row r="26" spans="2:77" ht="20.25">
      <c r="B26" s="264">
        <v>22</v>
      </c>
      <c r="C26" s="63">
        <f>#VALUE!</f>
        <v>52.92</v>
      </c>
      <c r="D26" s="63">
        <f t="shared" si="1"/>
        <v>74.09</v>
      </c>
      <c r="E26" s="63">
        <f>#VALUE!</f>
        <v>32.57</v>
      </c>
      <c r="F26" s="63">
        <f t="shared" si="0"/>
        <v>45.6</v>
      </c>
      <c r="H26" s="300" t="s">
        <v>158</v>
      </c>
      <c r="I26" s="25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22"/>
      <c r="Y26" s="323"/>
      <c r="Z26" s="322"/>
      <c r="AA26" s="323"/>
      <c r="AB26" s="322"/>
      <c r="AC26" s="323"/>
      <c r="AD26" s="322"/>
      <c r="AE26" s="323"/>
      <c r="AF26" s="322"/>
      <c r="AG26" s="323"/>
      <c r="AH26" s="322"/>
      <c r="AI26" s="323"/>
      <c r="AJ26" s="322"/>
      <c r="AK26" s="323"/>
      <c r="AL26" s="322"/>
      <c r="AM26" s="323"/>
      <c r="AN26" s="323"/>
      <c r="AO26" s="323"/>
      <c r="AP26" s="323"/>
      <c r="AQ26" s="323"/>
      <c r="AR26" s="329"/>
      <c r="AS26" s="329"/>
      <c r="AT26" s="329"/>
      <c r="AU26" s="329"/>
      <c r="AV26" s="329"/>
      <c r="AW26" s="329"/>
      <c r="AX26" s="329"/>
      <c r="AY26" s="329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312"/>
      <c r="BS26" s="312"/>
      <c r="BT26" s="12"/>
      <c r="BW26" s="33"/>
      <c r="BX26" s="33">
        <v>60</v>
      </c>
      <c r="BY26" s="37">
        <v>1.6</v>
      </c>
    </row>
    <row r="27" spans="2:77" ht="20.25">
      <c r="B27" s="264">
        <v>23</v>
      </c>
      <c r="C27" s="63">
        <f>#VALUE!</f>
        <v>55.26</v>
      </c>
      <c r="D27" s="63">
        <f t="shared" si="1"/>
        <v>77.36</v>
      </c>
      <c r="E27" s="63">
        <f>#VALUE!</f>
        <v>34.03</v>
      </c>
      <c r="F27" s="63">
        <f t="shared" si="0"/>
        <v>47.64</v>
      </c>
      <c r="H27" s="296" t="s">
        <v>159</v>
      </c>
      <c r="I27" s="26" t="s">
        <v>99</v>
      </c>
      <c r="J27" s="319">
        <v>33.34</v>
      </c>
      <c r="K27" s="319">
        <v>35.19</v>
      </c>
      <c r="L27" s="319">
        <v>33.51</v>
      </c>
      <c r="M27" s="319">
        <v>35.36</v>
      </c>
      <c r="N27" s="319">
        <v>33.69</v>
      </c>
      <c r="O27" s="319">
        <v>35.54</v>
      </c>
      <c r="P27" s="319">
        <v>33.87</v>
      </c>
      <c r="Q27" s="319">
        <v>35.72</v>
      </c>
      <c r="R27" s="319">
        <v>34.05</v>
      </c>
      <c r="S27" s="319">
        <v>35.9</v>
      </c>
      <c r="T27" s="319">
        <v>34.22</v>
      </c>
      <c r="U27" s="319">
        <v>36.07</v>
      </c>
      <c r="V27" s="319">
        <v>34.4</v>
      </c>
      <c r="W27" s="319">
        <v>36.25</v>
      </c>
      <c r="X27" s="325">
        <v>34.58</v>
      </c>
      <c r="Y27" s="325">
        <v>36.43</v>
      </c>
      <c r="Z27" s="325">
        <v>34.76</v>
      </c>
      <c r="AA27" s="325">
        <v>36.61</v>
      </c>
      <c r="AB27" s="325">
        <v>34.93</v>
      </c>
      <c r="AC27" s="325">
        <v>36.78</v>
      </c>
      <c r="AD27" s="325">
        <v>35.11</v>
      </c>
      <c r="AE27" s="325">
        <v>36.96</v>
      </c>
      <c r="AF27" s="325">
        <v>35.29</v>
      </c>
      <c r="AG27" s="325">
        <v>37.14</v>
      </c>
      <c r="AH27" s="325">
        <v>35.47</v>
      </c>
      <c r="AI27" s="325">
        <v>37.32</v>
      </c>
      <c r="AJ27" s="325">
        <v>35.64</v>
      </c>
      <c r="AK27" s="325">
        <v>37.49</v>
      </c>
      <c r="AL27" s="325">
        <v>35.82</v>
      </c>
      <c r="AM27" s="325">
        <v>37.67</v>
      </c>
      <c r="AN27" s="325">
        <v>36</v>
      </c>
      <c r="AO27" s="325">
        <v>37.85</v>
      </c>
      <c r="AP27" s="325">
        <v>36.18</v>
      </c>
      <c r="AQ27" s="325">
        <v>38.03</v>
      </c>
      <c r="AR27" s="331">
        <v>36.35</v>
      </c>
      <c r="AS27" s="331">
        <v>38.2</v>
      </c>
      <c r="AT27" s="331">
        <v>36.53</v>
      </c>
      <c r="AU27" s="331">
        <v>38.38</v>
      </c>
      <c r="AV27" s="331">
        <v>36.71</v>
      </c>
      <c r="AW27" s="331">
        <v>38.56</v>
      </c>
      <c r="AX27" s="331">
        <v>36.89</v>
      </c>
      <c r="AY27" s="331">
        <v>38.74</v>
      </c>
      <c r="AZ27" s="240">
        <v>43.93</v>
      </c>
      <c r="BA27" s="240">
        <v>47.29</v>
      </c>
      <c r="BB27" s="240">
        <v>44.11</v>
      </c>
      <c r="BC27" s="240">
        <v>47.46</v>
      </c>
      <c r="BD27" s="240">
        <v>44.29</v>
      </c>
      <c r="BE27" s="240">
        <v>47.64</v>
      </c>
      <c r="BF27" s="240">
        <v>44.47</v>
      </c>
      <c r="BG27" s="240">
        <v>47.82</v>
      </c>
      <c r="BH27" s="240">
        <v>41.27</v>
      </c>
      <c r="BI27" s="240">
        <v>44.62</v>
      </c>
      <c r="BJ27" s="240">
        <v>41.1</v>
      </c>
      <c r="BK27" s="240">
        <v>44.45</v>
      </c>
      <c r="BL27" s="240">
        <v>40.92</v>
      </c>
      <c r="BM27" s="240">
        <v>44.27</v>
      </c>
      <c r="BN27" s="240">
        <v>40.74</v>
      </c>
      <c r="BO27" s="240">
        <v>44.09</v>
      </c>
      <c r="BP27" s="240">
        <v>40.56</v>
      </c>
      <c r="BQ27" s="240">
        <v>43.91</v>
      </c>
      <c r="BR27" s="311">
        <f>#VALUE!</f>
        <v>35.29</v>
      </c>
      <c r="BS27" s="311">
        <f>#VALUE!</f>
        <v>37.14</v>
      </c>
      <c r="BT27" s="159">
        <f>IF(ข้อมูล!$Q$13=0,BR27,IF(ข้อมูล!$Q$13=1,BS27,IF(ข้อมูล!$Q$13=2,BS27,)))</f>
        <v>37.14</v>
      </c>
      <c r="BW27" s="33"/>
      <c r="BX27" s="33">
        <v>70</v>
      </c>
      <c r="BY27" s="37">
        <v>1.7</v>
      </c>
    </row>
    <row r="28" spans="2:77" ht="20.25">
      <c r="B28" s="264">
        <v>24</v>
      </c>
      <c r="C28" s="63">
        <f>#VALUE!</f>
        <v>57.62</v>
      </c>
      <c r="D28" s="63">
        <f t="shared" si="1"/>
        <v>80.67</v>
      </c>
      <c r="E28" s="63">
        <f>#VALUE!</f>
        <v>35.48</v>
      </c>
      <c r="F28" s="63">
        <f t="shared" si="0"/>
        <v>49.67</v>
      </c>
      <c r="H28" s="297" t="s">
        <v>161</v>
      </c>
      <c r="I28" s="23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32"/>
      <c r="AS28" s="332"/>
      <c r="AT28" s="332"/>
      <c r="AU28" s="332"/>
      <c r="AV28" s="332"/>
      <c r="AW28" s="332"/>
      <c r="AX28" s="332"/>
      <c r="AY28" s="332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312"/>
      <c r="BS28" s="312"/>
      <c r="BT28" s="12"/>
      <c r="BW28" s="28"/>
      <c r="BX28" s="38">
        <v>80</v>
      </c>
      <c r="BY28" s="39">
        <v>1.8</v>
      </c>
    </row>
    <row r="29" spans="2:72" ht="20.25">
      <c r="B29" s="264">
        <v>25</v>
      </c>
      <c r="C29" s="63">
        <f>#VALUE!</f>
        <v>59.97</v>
      </c>
      <c r="D29" s="63">
        <f t="shared" si="1"/>
        <v>83.96</v>
      </c>
      <c r="E29" s="63">
        <f>#VALUE!</f>
        <v>36.93</v>
      </c>
      <c r="F29" s="63">
        <f t="shared" si="0"/>
        <v>51.7</v>
      </c>
      <c r="H29" s="298" t="s">
        <v>162</v>
      </c>
      <c r="I29" s="26" t="s">
        <v>99</v>
      </c>
      <c r="J29" s="319">
        <v>3.18</v>
      </c>
      <c r="K29" s="319">
        <v>3.32</v>
      </c>
      <c r="L29" s="319">
        <v>3.21</v>
      </c>
      <c r="M29" s="319">
        <v>3.35</v>
      </c>
      <c r="N29" s="319">
        <v>3.25</v>
      </c>
      <c r="O29" s="319">
        <v>3.39</v>
      </c>
      <c r="P29" s="319">
        <v>3.28</v>
      </c>
      <c r="Q29" s="319">
        <v>3.42</v>
      </c>
      <c r="R29" s="319">
        <v>3.31</v>
      </c>
      <c r="S29" s="319">
        <v>3.45</v>
      </c>
      <c r="T29" s="319">
        <v>3.34</v>
      </c>
      <c r="U29" s="319">
        <v>3.48</v>
      </c>
      <c r="V29" s="319">
        <v>3.38</v>
      </c>
      <c r="W29" s="319">
        <v>3.52</v>
      </c>
      <c r="X29" s="327">
        <v>3.41</v>
      </c>
      <c r="Y29" s="327">
        <v>3.55</v>
      </c>
      <c r="Z29" s="327">
        <v>3.44</v>
      </c>
      <c r="AA29" s="328">
        <v>3.58</v>
      </c>
      <c r="AB29" s="327">
        <v>3.47</v>
      </c>
      <c r="AC29" s="327">
        <v>3.61</v>
      </c>
      <c r="AD29" s="328">
        <v>3.5</v>
      </c>
      <c r="AE29" s="327">
        <v>3.64</v>
      </c>
      <c r="AF29" s="327">
        <v>3.54</v>
      </c>
      <c r="AG29" s="327">
        <v>3.68</v>
      </c>
      <c r="AH29" s="328">
        <v>3.57</v>
      </c>
      <c r="AI29" s="327">
        <v>3.71</v>
      </c>
      <c r="AJ29" s="327">
        <v>3.6</v>
      </c>
      <c r="AK29" s="327">
        <v>3.74</v>
      </c>
      <c r="AL29" s="327">
        <v>3.63</v>
      </c>
      <c r="AM29" s="327">
        <v>3.77</v>
      </c>
      <c r="AN29" s="328">
        <v>3.67</v>
      </c>
      <c r="AO29" s="327">
        <v>3.81</v>
      </c>
      <c r="AP29" s="328">
        <v>3.7</v>
      </c>
      <c r="AQ29" s="327">
        <v>3.84</v>
      </c>
      <c r="AR29" s="333">
        <v>3.73</v>
      </c>
      <c r="AS29" s="333">
        <v>3.87</v>
      </c>
      <c r="AT29" s="334">
        <v>3.76</v>
      </c>
      <c r="AU29" s="334">
        <v>3.9</v>
      </c>
      <c r="AV29" s="333">
        <v>3.79</v>
      </c>
      <c r="AW29" s="333">
        <v>3.93</v>
      </c>
      <c r="AX29" s="333">
        <v>3.83</v>
      </c>
      <c r="AY29" s="333">
        <v>3.97</v>
      </c>
      <c r="AZ29" s="242">
        <v>3.29</v>
      </c>
      <c r="BA29" s="242">
        <v>3.41</v>
      </c>
      <c r="BB29" s="242">
        <v>3.32</v>
      </c>
      <c r="BC29" s="242">
        <v>3.44</v>
      </c>
      <c r="BD29" s="242">
        <v>3.36</v>
      </c>
      <c r="BE29" s="242">
        <v>3.47</v>
      </c>
      <c r="BF29" s="242">
        <v>3.39</v>
      </c>
      <c r="BG29" s="242">
        <v>3.51</v>
      </c>
      <c r="BH29" s="242">
        <v>2.81</v>
      </c>
      <c r="BI29" s="242">
        <v>2.92</v>
      </c>
      <c r="BJ29" s="242">
        <v>2.78</v>
      </c>
      <c r="BK29" s="242">
        <v>2.89</v>
      </c>
      <c r="BL29" s="242">
        <v>2.74</v>
      </c>
      <c r="BM29" s="242">
        <v>2.86</v>
      </c>
      <c r="BN29" s="242">
        <v>2.71</v>
      </c>
      <c r="BO29" s="242">
        <v>2.83</v>
      </c>
      <c r="BP29" s="242">
        <v>2.68</v>
      </c>
      <c r="BQ29" s="242">
        <v>2.8</v>
      </c>
      <c r="BR29" s="311">
        <f>#VALUE!</f>
        <v>3.54</v>
      </c>
      <c r="BS29" s="311">
        <f>#VALUE!</f>
        <v>3.68</v>
      </c>
      <c r="BT29" s="159">
        <f>IF(ข้อมูล!$Q$13=0,BR29,IF(ข้อมูล!$Q$13=1,BS29,IF(ข้อมูล!$Q$13=2,BS29,)))</f>
        <v>3.68</v>
      </c>
    </row>
    <row r="30" spans="2:72" ht="21" thickBot="1">
      <c r="B30" s="264">
        <v>26</v>
      </c>
      <c r="C30" s="63">
        <f>#VALUE!</f>
        <v>62.31</v>
      </c>
      <c r="D30" s="63">
        <f t="shared" si="1"/>
        <v>87.23</v>
      </c>
      <c r="E30" s="63">
        <f>#VALUE!</f>
        <v>38.38</v>
      </c>
      <c r="F30" s="63">
        <f t="shared" si="0"/>
        <v>53.73</v>
      </c>
      <c r="H30" s="299" t="s">
        <v>163</v>
      </c>
      <c r="I30" s="22" t="s">
        <v>85</v>
      </c>
      <c r="J30" s="318">
        <v>6.94</v>
      </c>
      <c r="K30" s="318">
        <v>7.36</v>
      </c>
      <c r="L30" s="318">
        <v>7.01</v>
      </c>
      <c r="M30" s="318">
        <v>7.43</v>
      </c>
      <c r="N30" s="318">
        <v>7.09</v>
      </c>
      <c r="O30" s="318">
        <v>7.51</v>
      </c>
      <c r="P30" s="318">
        <v>7.17</v>
      </c>
      <c r="Q30" s="318">
        <v>7.59</v>
      </c>
      <c r="R30" s="318">
        <v>7.24</v>
      </c>
      <c r="S30" s="318">
        <v>7.66</v>
      </c>
      <c r="T30" s="318">
        <v>7.32</v>
      </c>
      <c r="U30" s="318">
        <v>7.74</v>
      </c>
      <c r="V30" s="318">
        <v>7.4</v>
      </c>
      <c r="W30" s="318">
        <v>7.82</v>
      </c>
      <c r="X30" s="327">
        <v>7.47</v>
      </c>
      <c r="Y30" s="327">
        <v>7.89</v>
      </c>
      <c r="Z30" s="327">
        <v>7.55</v>
      </c>
      <c r="AA30" s="327">
        <v>7.97</v>
      </c>
      <c r="AB30" s="327">
        <v>7.63</v>
      </c>
      <c r="AC30" s="328">
        <v>8.05</v>
      </c>
      <c r="AD30" s="328">
        <v>7.7</v>
      </c>
      <c r="AE30" s="327">
        <v>8.12</v>
      </c>
      <c r="AF30" s="327">
        <v>7.78</v>
      </c>
      <c r="AG30" s="327">
        <v>8.2</v>
      </c>
      <c r="AH30" s="328">
        <v>7.86</v>
      </c>
      <c r="AI30" s="327">
        <v>8.28</v>
      </c>
      <c r="AJ30" s="327">
        <v>7.93</v>
      </c>
      <c r="AK30" s="328">
        <v>8.35</v>
      </c>
      <c r="AL30" s="328">
        <v>8.01</v>
      </c>
      <c r="AM30" s="327">
        <v>8.43</v>
      </c>
      <c r="AN30" s="327">
        <v>8.09</v>
      </c>
      <c r="AO30" s="328">
        <v>8.51</v>
      </c>
      <c r="AP30" s="327">
        <v>8.16</v>
      </c>
      <c r="AQ30" s="327">
        <v>8.58</v>
      </c>
      <c r="AR30" s="333">
        <v>8.24</v>
      </c>
      <c r="AS30" s="333">
        <v>8.66</v>
      </c>
      <c r="AT30" s="334">
        <v>8.32</v>
      </c>
      <c r="AU30" s="333">
        <v>8.74</v>
      </c>
      <c r="AV30" s="333">
        <v>8.39</v>
      </c>
      <c r="AW30" s="333">
        <v>8.81</v>
      </c>
      <c r="AX30" s="333">
        <v>8.47</v>
      </c>
      <c r="AY30" s="333">
        <v>8.89</v>
      </c>
      <c r="AZ30" s="242">
        <v>7.09</v>
      </c>
      <c r="BA30" s="242">
        <v>7.42</v>
      </c>
      <c r="BB30" s="242">
        <v>7.17</v>
      </c>
      <c r="BC30" s="242">
        <v>7.49</v>
      </c>
      <c r="BD30" s="242">
        <v>7.24</v>
      </c>
      <c r="BE30" s="242">
        <v>7.57</v>
      </c>
      <c r="BF30" s="242">
        <v>7.32</v>
      </c>
      <c r="BG30" s="242">
        <v>7.65</v>
      </c>
      <c r="BH30" s="242">
        <v>5.94</v>
      </c>
      <c r="BI30" s="242">
        <v>6.27</v>
      </c>
      <c r="BJ30" s="242">
        <v>5.86</v>
      </c>
      <c r="BK30" s="242">
        <v>6.19</v>
      </c>
      <c r="BL30" s="242">
        <v>5.79</v>
      </c>
      <c r="BM30" s="242">
        <v>6.11</v>
      </c>
      <c r="BN30" s="242">
        <v>5.71</v>
      </c>
      <c r="BO30" s="242">
        <v>6.04</v>
      </c>
      <c r="BP30" s="242">
        <v>5.63</v>
      </c>
      <c r="BQ30" s="242">
        <v>5.96</v>
      </c>
      <c r="BR30" s="311">
        <f>#VALUE!</f>
        <v>7.78</v>
      </c>
      <c r="BS30" s="311">
        <f>#VALUE!</f>
        <v>8.2</v>
      </c>
      <c r="BT30" s="159">
        <f>IF(ข้อมูล!$Q$13=0,BR30,IF(ข้อมูล!$Q$13=1,BS30,IF(ข้อมูล!$Q$13=2,BS30,)))</f>
        <v>8.2</v>
      </c>
    </row>
    <row r="31" spans="2:78" ht="21.75" thickBot="1">
      <c r="B31" s="264">
        <v>27</v>
      </c>
      <c r="C31" s="63">
        <f>#VALUE!</f>
        <v>64.66</v>
      </c>
      <c r="D31" s="63">
        <f t="shared" si="1"/>
        <v>90.52</v>
      </c>
      <c r="E31" s="63">
        <f>#VALUE!</f>
        <v>39.83</v>
      </c>
      <c r="F31" s="63">
        <f t="shared" si="0"/>
        <v>55.76</v>
      </c>
      <c r="H31" s="299" t="s">
        <v>185</v>
      </c>
      <c r="I31" s="198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33"/>
      <c r="AS31" s="333"/>
      <c r="AT31" s="333"/>
      <c r="AU31" s="333"/>
      <c r="AV31" s="333"/>
      <c r="AW31" s="333"/>
      <c r="AX31" s="333"/>
      <c r="AY31" s="333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314"/>
      <c r="BS31" s="314"/>
      <c r="BT31" s="198"/>
      <c r="BW31" s="741" t="s">
        <v>171</v>
      </c>
      <c r="BX31" s="742"/>
      <c r="BY31" s="279" t="s">
        <v>270</v>
      </c>
      <c r="BZ31" s="280">
        <f>IF(ข้อมูล!$Q$13=0,'S2'!$BW$17,IF(ข้อมูล!$Q$13=1,'S2'!$BX$17,IF(ข้อมูล!$Q$13=2,'S2'!$BY$17)))</f>
        <v>1.3789</v>
      </c>
    </row>
    <row r="32" spans="2:72" ht="20.25">
      <c r="B32" s="264">
        <v>28</v>
      </c>
      <c r="C32" s="63">
        <f>#VALUE!</f>
        <v>67.02</v>
      </c>
      <c r="D32" s="63">
        <f t="shared" si="1"/>
        <v>93.83</v>
      </c>
      <c r="E32" s="63">
        <f>#VALUE!</f>
        <v>41.29</v>
      </c>
      <c r="F32" s="63">
        <f t="shared" si="0"/>
        <v>57.81</v>
      </c>
      <c r="H32" s="298" t="s">
        <v>186</v>
      </c>
      <c r="I32" s="225" t="s">
        <v>187</v>
      </c>
      <c r="J32" s="320">
        <v>18.65</v>
      </c>
      <c r="K32" s="320">
        <v>19.42</v>
      </c>
      <c r="L32" s="320">
        <v>18.48</v>
      </c>
      <c r="M32" s="320">
        <v>19.61</v>
      </c>
      <c r="N32" s="320">
        <v>19.02</v>
      </c>
      <c r="O32" s="320">
        <v>19.79</v>
      </c>
      <c r="P32" s="320">
        <v>19.21</v>
      </c>
      <c r="Q32" s="320">
        <v>19.98</v>
      </c>
      <c r="R32" s="335">
        <v>19.4</v>
      </c>
      <c r="S32" s="320">
        <v>20.17</v>
      </c>
      <c r="T32" s="320">
        <v>19.59</v>
      </c>
      <c r="U32" s="320">
        <v>20.36</v>
      </c>
      <c r="V32" s="320">
        <v>19.78</v>
      </c>
      <c r="W32" s="320">
        <v>20.55</v>
      </c>
      <c r="X32" s="327">
        <v>19.96</v>
      </c>
      <c r="Y32" s="327">
        <v>20.73</v>
      </c>
      <c r="Z32" s="328">
        <v>20.15</v>
      </c>
      <c r="AA32" s="328">
        <v>20.92</v>
      </c>
      <c r="AB32" s="327">
        <v>20.34</v>
      </c>
      <c r="AC32" s="327">
        <v>21.11</v>
      </c>
      <c r="AD32" s="327">
        <v>20.53</v>
      </c>
      <c r="AE32" s="328">
        <v>21.3</v>
      </c>
      <c r="AF32" s="327">
        <v>20.71</v>
      </c>
      <c r="AG32" s="327">
        <v>21.48</v>
      </c>
      <c r="AH32" s="328">
        <v>20.9</v>
      </c>
      <c r="AI32" s="327">
        <v>21.67</v>
      </c>
      <c r="AJ32" s="328">
        <v>21.09</v>
      </c>
      <c r="AK32" s="327">
        <v>21.86</v>
      </c>
      <c r="AL32" s="327">
        <v>21.28</v>
      </c>
      <c r="AM32" s="327">
        <v>22.05</v>
      </c>
      <c r="AN32" s="327">
        <v>21.47</v>
      </c>
      <c r="AO32" s="327">
        <v>22.24</v>
      </c>
      <c r="AP32" s="327">
        <v>21.65</v>
      </c>
      <c r="AQ32" s="328">
        <v>22.42</v>
      </c>
      <c r="AR32" s="333">
        <v>21.84</v>
      </c>
      <c r="AS32" s="333">
        <v>22.61</v>
      </c>
      <c r="AT32" s="333">
        <v>22.03</v>
      </c>
      <c r="AU32" s="334">
        <v>22.8</v>
      </c>
      <c r="AV32" s="333">
        <v>22.22</v>
      </c>
      <c r="AW32" s="333">
        <v>22.99</v>
      </c>
      <c r="AX32" s="333">
        <v>22.41</v>
      </c>
      <c r="AY32" s="333">
        <v>23.18</v>
      </c>
      <c r="AZ32" s="242">
        <v>19.94</v>
      </c>
      <c r="BA32" s="242">
        <v>20.67</v>
      </c>
      <c r="BB32" s="242">
        <v>20.12</v>
      </c>
      <c r="BC32" s="242">
        <v>20.86</v>
      </c>
      <c r="BD32" s="242">
        <v>20.31</v>
      </c>
      <c r="BE32" s="242">
        <v>21.05</v>
      </c>
      <c r="BF32" s="243">
        <v>20.5</v>
      </c>
      <c r="BG32" s="242">
        <v>21.23</v>
      </c>
      <c r="BH32" s="242">
        <v>17.12</v>
      </c>
      <c r="BI32" s="242">
        <v>17.85</v>
      </c>
      <c r="BJ32" s="242">
        <v>16.93</v>
      </c>
      <c r="BK32" s="242">
        <v>17.66</v>
      </c>
      <c r="BL32" s="242">
        <v>16.74</v>
      </c>
      <c r="BM32" s="242">
        <v>17.48</v>
      </c>
      <c r="BN32" s="242">
        <v>16.56</v>
      </c>
      <c r="BO32" s="242">
        <v>17.29</v>
      </c>
      <c r="BP32" s="242">
        <v>16.37</v>
      </c>
      <c r="BQ32" s="242">
        <v>17.1</v>
      </c>
      <c r="BR32" s="311">
        <f>#VALUE!</f>
        <v>20.71</v>
      </c>
      <c r="BS32" s="311">
        <f>#VALUE!</f>
        <v>21.48</v>
      </c>
      <c r="BT32" s="159">
        <f>IF(ข้อมูล!$Q$13=0,BR32,IF(ข้อมูล!$Q$13=1,BS32,IF(ข้อมูล!$Q$13=2,BS32,)))</f>
        <v>21.48</v>
      </c>
    </row>
    <row r="33" spans="2:72" ht="20.25">
      <c r="B33" s="264">
        <v>29</v>
      </c>
      <c r="C33" s="63">
        <f>#VALUE!</f>
        <v>69.35</v>
      </c>
      <c r="D33" s="63">
        <f t="shared" si="1"/>
        <v>97.09</v>
      </c>
      <c r="E33" s="63">
        <f>#VALUE!</f>
        <v>42.74</v>
      </c>
      <c r="F33" s="63">
        <f t="shared" si="0"/>
        <v>59.84</v>
      </c>
      <c r="H33" s="299" t="s">
        <v>188</v>
      </c>
      <c r="I33" s="198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33"/>
      <c r="AS33" s="333"/>
      <c r="AT33" s="333"/>
      <c r="AU33" s="333"/>
      <c r="AV33" s="333"/>
      <c r="AW33" s="333"/>
      <c r="AX33" s="333"/>
      <c r="AY33" s="333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314"/>
      <c r="BS33" s="314"/>
      <c r="BT33" s="198"/>
    </row>
    <row r="34" spans="2:72" ht="20.25">
      <c r="B34" s="264">
        <v>30</v>
      </c>
      <c r="C34" s="63">
        <f>#VALUE!</f>
        <v>71.71</v>
      </c>
      <c r="D34" s="63">
        <f t="shared" si="1"/>
        <v>100.39</v>
      </c>
      <c r="E34" s="63">
        <f>#VALUE!</f>
        <v>44.19</v>
      </c>
      <c r="F34" s="63">
        <f t="shared" si="0"/>
        <v>61.87</v>
      </c>
      <c r="H34" s="298" t="s">
        <v>189</v>
      </c>
      <c r="I34" s="22" t="s">
        <v>83</v>
      </c>
      <c r="J34" s="318">
        <v>18.53</v>
      </c>
      <c r="K34" s="318">
        <v>19.41</v>
      </c>
      <c r="L34" s="318">
        <v>18.75</v>
      </c>
      <c r="M34" s="318">
        <v>19.63</v>
      </c>
      <c r="N34" s="318">
        <v>18.97</v>
      </c>
      <c r="O34" s="318">
        <v>19.85</v>
      </c>
      <c r="P34" s="318">
        <v>19.18</v>
      </c>
      <c r="Q34" s="318">
        <v>20.06</v>
      </c>
      <c r="R34" s="318">
        <v>19.4</v>
      </c>
      <c r="S34" s="318">
        <v>20.28</v>
      </c>
      <c r="T34" s="318">
        <v>19.61</v>
      </c>
      <c r="U34" s="318">
        <v>20.49</v>
      </c>
      <c r="V34" s="318">
        <v>19.83</v>
      </c>
      <c r="W34" s="318">
        <v>20.71</v>
      </c>
      <c r="X34" s="327">
        <v>20.04</v>
      </c>
      <c r="Y34" s="327">
        <v>20.92</v>
      </c>
      <c r="Z34" s="328">
        <v>20.26</v>
      </c>
      <c r="AA34" s="327">
        <v>21.14</v>
      </c>
      <c r="AB34" s="327">
        <v>20.47</v>
      </c>
      <c r="AC34" s="327">
        <v>21.35</v>
      </c>
      <c r="AD34" s="327">
        <v>20.69</v>
      </c>
      <c r="AE34" s="328">
        <v>21.57</v>
      </c>
      <c r="AF34" s="327">
        <v>20.9</v>
      </c>
      <c r="AG34" s="327">
        <v>21.78</v>
      </c>
      <c r="AH34" s="327">
        <v>21.12</v>
      </c>
      <c r="AI34" s="328">
        <v>22</v>
      </c>
      <c r="AJ34" s="327">
        <v>21.34</v>
      </c>
      <c r="AK34" s="328">
        <v>22.22</v>
      </c>
      <c r="AL34" s="327">
        <v>21.55</v>
      </c>
      <c r="AM34" s="327">
        <v>22.43</v>
      </c>
      <c r="AN34" s="327">
        <v>21.77</v>
      </c>
      <c r="AO34" s="327">
        <v>22.65</v>
      </c>
      <c r="AP34" s="327">
        <v>21.98</v>
      </c>
      <c r="AQ34" s="327">
        <v>22.86</v>
      </c>
      <c r="AR34" s="334">
        <v>22.2</v>
      </c>
      <c r="AS34" s="333">
        <v>23.08</v>
      </c>
      <c r="AT34" s="333">
        <v>22.41</v>
      </c>
      <c r="AU34" s="333">
        <v>23.29</v>
      </c>
      <c r="AV34" s="333">
        <v>22.63</v>
      </c>
      <c r="AW34" s="334">
        <v>23.51</v>
      </c>
      <c r="AX34" s="333">
        <v>22.84</v>
      </c>
      <c r="AY34" s="333">
        <v>23.72</v>
      </c>
      <c r="AZ34" s="242">
        <v>20.6</v>
      </c>
      <c r="BA34" s="242">
        <v>21.47</v>
      </c>
      <c r="BB34" s="242">
        <v>20.82</v>
      </c>
      <c r="BC34" s="242">
        <v>21.69</v>
      </c>
      <c r="BD34" s="242">
        <v>21.03</v>
      </c>
      <c r="BE34" s="243">
        <v>21.9</v>
      </c>
      <c r="BF34" s="242">
        <v>21.25</v>
      </c>
      <c r="BG34" s="243">
        <v>22.12</v>
      </c>
      <c r="BH34" s="243">
        <v>17.37</v>
      </c>
      <c r="BI34" s="243">
        <v>18.24</v>
      </c>
      <c r="BJ34" s="243">
        <v>17.16</v>
      </c>
      <c r="BK34" s="243">
        <v>18.02</v>
      </c>
      <c r="BL34" s="243">
        <v>16.94</v>
      </c>
      <c r="BM34" s="243">
        <v>17.81</v>
      </c>
      <c r="BN34" s="243">
        <v>16.72</v>
      </c>
      <c r="BO34" s="243">
        <v>17.59</v>
      </c>
      <c r="BP34" s="243">
        <v>16.51</v>
      </c>
      <c r="BQ34" s="243">
        <v>17.38</v>
      </c>
      <c r="BR34" s="311">
        <f>#VALUE!</f>
        <v>20.9</v>
      </c>
      <c r="BS34" s="311">
        <f>#VALUE!</f>
        <v>21.78</v>
      </c>
      <c r="BT34" s="159">
        <f>IF(ข้อมูล!$Q$13=0,BR34,IF(ข้อมูล!$Q$13=1,BS34,IF(ข้อมูล!$Q$13=2,BS34,)))</f>
        <v>21.78</v>
      </c>
    </row>
    <row r="35" spans="2:72" ht="20.25">
      <c r="B35" s="264">
        <v>31</v>
      </c>
      <c r="C35" s="63">
        <f>#VALUE!</f>
        <v>74.05</v>
      </c>
      <c r="D35" s="63">
        <f t="shared" si="1"/>
        <v>103.67</v>
      </c>
      <c r="E35" s="63">
        <f>#VALUE!</f>
        <v>45.64</v>
      </c>
      <c r="F35" s="63">
        <f t="shared" si="0"/>
        <v>63.9</v>
      </c>
      <c r="H35" s="298" t="s">
        <v>190</v>
      </c>
      <c r="I35" s="22" t="s">
        <v>85</v>
      </c>
      <c r="J35" s="318">
        <v>39.17</v>
      </c>
      <c r="K35" s="318">
        <v>41.87</v>
      </c>
      <c r="L35" s="318">
        <v>39.63</v>
      </c>
      <c r="M35" s="318">
        <v>42.33</v>
      </c>
      <c r="N35" s="318">
        <v>40.08</v>
      </c>
      <c r="O35" s="318">
        <v>42.78</v>
      </c>
      <c r="P35" s="318">
        <v>40.53</v>
      </c>
      <c r="Q35" s="318">
        <v>43.23</v>
      </c>
      <c r="R35" s="318">
        <v>40.98</v>
      </c>
      <c r="S35" s="318">
        <v>43.68</v>
      </c>
      <c r="T35" s="318">
        <v>41.43</v>
      </c>
      <c r="U35" s="318">
        <v>44.13</v>
      </c>
      <c r="V35" s="318">
        <v>41.88</v>
      </c>
      <c r="W35" s="318">
        <v>44.58</v>
      </c>
      <c r="X35" s="328">
        <v>42.33</v>
      </c>
      <c r="Y35" s="327">
        <v>45.03</v>
      </c>
      <c r="Z35" s="327">
        <v>42.78</v>
      </c>
      <c r="AA35" s="327">
        <v>45.48</v>
      </c>
      <c r="AB35" s="327">
        <v>43.23</v>
      </c>
      <c r="AC35" s="327">
        <v>45.93</v>
      </c>
      <c r="AD35" s="327">
        <v>43.68</v>
      </c>
      <c r="AE35" s="327">
        <v>46.38</v>
      </c>
      <c r="AF35" s="327">
        <v>44.13</v>
      </c>
      <c r="AG35" s="327">
        <v>46.83</v>
      </c>
      <c r="AH35" s="327">
        <v>44.58</v>
      </c>
      <c r="AI35" s="327">
        <v>47.28</v>
      </c>
      <c r="AJ35" s="327">
        <v>45.03</v>
      </c>
      <c r="AK35" s="327">
        <v>47.73</v>
      </c>
      <c r="AL35" s="327">
        <v>45.49</v>
      </c>
      <c r="AM35" s="327">
        <v>48.19</v>
      </c>
      <c r="AN35" s="327">
        <v>45.94</v>
      </c>
      <c r="AO35" s="327">
        <v>48.64</v>
      </c>
      <c r="AP35" s="327">
        <v>46.39</v>
      </c>
      <c r="AQ35" s="327">
        <v>49.09</v>
      </c>
      <c r="AR35" s="333">
        <v>46.84</v>
      </c>
      <c r="AS35" s="333">
        <v>49.54</v>
      </c>
      <c r="AT35" s="333">
        <v>47.29</v>
      </c>
      <c r="AU35" s="333">
        <v>49.99</v>
      </c>
      <c r="AV35" s="333">
        <v>47.74</v>
      </c>
      <c r="AW35" s="333">
        <v>50.44</v>
      </c>
      <c r="AX35" s="333">
        <v>48.19</v>
      </c>
      <c r="AY35" s="333">
        <v>50.89</v>
      </c>
      <c r="AZ35" s="242">
        <v>39.15</v>
      </c>
      <c r="BA35" s="242">
        <v>41.13</v>
      </c>
      <c r="BB35" s="243">
        <v>39.6</v>
      </c>
      <c r="BC35" s="242">
        <v>41.58</v>
      </c>
      <c r="BD35" s="242">
        <v>40.05</v>
      </c>
      <c r="BE35" s="242">
        <v>42.03</v>
      </c>
      <c r="BF35" s="243">
        <v>40.5</v>
      </c>
      <c r="BG35" s="242">
        <v>42.48</v>
      </c>
      <c r="BH35" s="243">
        <v>32.38</v>
      </c>
      <c r="BI35" s="243">
        <v>34.36</v>
      </c>
      <c r="BJ35" s="243">
        <v>31.93</v>
      </c>
      <c r="BK35" s="243">
        <v>33.91</v>
      </c>
      <c r="BL35" s="243">
        <v>31.48</v>
      </c>
      <c r="BM35" s="243">
        <v>33.46</v>
      </c>
      <c r="BN35" s="243">
        <v>31.03</v>
      </c>
      <c r="BO35" s="243">
        <v>33.01</v>
      </c>
      <c r="BP35" s="243">
        <v>30.58</v>
      </c>
      <c r="BQ35" s="243">
        <v>32.56</v>
      </c>
      <c r="BR35" s="311">
        <f>#VALUE!</f>
        <v>44.13</v>
      </c>
      <c r="BS35" s="311">
        <f>#VALUE!</f>
        <v>46.83</v>
      </c>
      <c r="BT35" s="159">
        <f>IF(ข้อมูล!$Q$13=0,BR35,IF(ข้อมูล!$Q$13=1,BS35,IF(ข้อมูล!$Q$13=2,BS35,)))</f>
        <v>46.83</v>
      </c>
    </row>
    <row r="36" spans="2:72" ht="20.25">
      <c r="B36" s="264">
        <v>32</v>
      </c>
      <c r="C36" s="63">
        <f>#VALUE!</f>
        <v>76.41</v>
      </c>
      <c r="D36" s="63">
        <f t="shared" si="1"/>
        <v>106.97</v>
      </c>
      <c r="E36" s="63">
        <f>#VALUE!</f>
        <v>47.1</v>
      </c>
      <c r="F36" s="63">
        <f t="shared" si="0"/>
        <v>65.94</v>
      </c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314"/>
      <c r="BS36" s="314"/>
      <c r="BT36" s="198"/>
    </row>
    <row r="37" spans="2:72" ht="20.25">
      <c r="B37" s="264">
        <v>33</v>
      </c>
      <c r="C37" s="63">
        <f>#VALUE!</f>
        <v>78.76</v>
      </c>
      <c r="D37" s="63">
        <f t="shared" si="1"/>
        <v>110.26</v>
      </c>
      <c r="E37" s="63">
        <f>#VALUE!</f>
        <v>48.55</v>
      </c>
      <c r="F37" s="63">
        <f t="shared" si="0"/>
        <v>67.97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314"/>
      <c r="BS37" s="314"/>
      <c r="BT37" s="198"/>
    </row>
    <row r="38" spans="2:72" ht="20.25">
      <c r="B38" s="264">
        <v>34</v>
      </c>
      <c r="C38" s="63">
        <f>#VALUE!</f>
        <v>81.11</v>
      </c>
      <c r="D38" s="63">
        <f t="shared" si="1"/>
        <v>113.55</v>
      </c>
      <c r="E38" s="63">
        <f>#VALUE!</f>
        <v>50</v>
      </c>
      <c r="F38" s="63">
        <f t="shared" si="0"/>
        <v>70</v>
      </c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314"/>
      <c r="BS38" s="314"/>
      <c r="BT38" s="198"/>
    </row>
    <row r="39" spans="2:72" ht="20.25">
      <c r="B39" s="264">
        <v>35</v>
      </c>
      <c r="C39" s="63">
        <f>#VALUE!</f>
        <v>83.44</v>
      </c>
      <c r="D39" s="63">
        <f t="shared" si="1"/>
        <v>116.82</v>
      </c>
      <c r="E39" s="63">
        <f>#VALUE!</f>
        <v>51.45</v>
      </c>
      <c r="F39" s="63">
        <f t="shared" si="0"/>
        <v>72.03</v>
      </c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314"/>
      <c r="BS39" s="314"/>
      <c r="BT39" s="198"/>
    </row>
    <row r="40" spans="2:72" ht="20.25">
      <c r="B40" s="264">
        <v>36</v>
      </c>
      <c r="C40" s="63">
        <f>#VALUE!</f>
        <v>85.8</v>
      </c>
      <c r="D40" s="63">
        <f t="shared" si="1"/>
        <v>120.12</v>
      </c>
      <c r="E40" s="63">
        <f>#VALUE!</f>
        <v>52.91</v>
      </c>
      <c r="F40" s="63">
        <f t="shared" si="0"/>
        <v>74.07</v>
      </c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314"/>
      <c r="BS40" s="314"/>
      <c r="BT40" s="198"/>
    </row>
    <row r="41" spans="2:72" ht="20.25">
      <c r="B41" s="264">
        <v>37</v>
      </c>
      <c r="C41" s="63">
        <f>#VALUE!</f>
        <v>88.15</v>
      </c>
      <c r="D41" s="63">
        <f t="shared" si="1"/>
        <v>123.41</v>
      </c>
      <c r="E41" s="63">
        <f>#VALUE!</f>
        <v>54.36</v>
      </c>
      <c r="F41" s="63">
        <f t="shared" si="0"/>
        <v>76.1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315"/>
      <c r="BS41" s="315"/>
      <c r="BT41" s="19"/>
    </row>
    <row r="42" spans="2:6" ht="20.25">
      <c r="B42" s="264">
        <v>38</v>
      </c>
      <c r="C42" s="63">
        <f>#VALUE!</f>
        <v>90.5</v>
      </c>
      <c r="D42" s="63">
        <f t="shared" si="1"/>
        <v>126.7</v>
      </c>
      <c r="E42" s="63">
        <f>#VALUE!</f>
        <v>55.81</v>
      </c>
      <c r="F42" s="63">
        <f t="shared" si="0"/>
        <v>78.13</v>
      </c>
    </row>
    <row r="43" spans="2:6" ht="20.25">
      <c r="B43" s="264">
        <v>39</v>
      </c>
      <c r="C43" s="63">
        <f>#VALUE!</f>
        <v>92.85</v>
      </c>
      <c r="D43" s="63">
        <f t="shared" si="1"/>
        <v>129.99</v>
      </c>
      <c r="E43" s="63">
        <f>#VALUE!</f>
        <v>57.27</v>
      </c>
      <c r="F43" s="63">
        <f t="shared" si="0"/>
        <v>80.18</v>
      </c>
    </row>
    <row r="44" spans="2:6" ht="20.25">
      <c r="B44" s="264">
        <v>40</v>
      </c>
      <c r="C44" s="63">
        <f>#VALUE!</f>
        <v>95.19</v>
      </c>
      <c r="D44" s="63">
        <f t="shared" si="1"/>
        <v>133.27</v>
      </c>
      <c r="E44" s="63">
        <f>#VALUE!</f>
        <v>58.72</v>
      </c>
      <c r="F44" s="63">
        <f t="shared" si="0"/>
        <v>82.21</v>
      </c>
    </row>
    <row r="45" spans="2:6" ht="20.25">
      <c r="B45" s="264">
        <v>41</v>
      </c>
      <c r="C45" s="63">
        <f>#VALUE!</f>
        <v>97.55</v>
      </c>
      <c r="D45" s="63">
        <f t="shared" si="1"/>
        <v>136.57</v>
      </c>
      <c r="E45" s="63">
        <f>#VALUE!</f>
        <v>60.17</v>
      </c>
      <c r="F45" s="63">
        <f t="shared" si="0"/>
        <v>84.24</v>
      </c>
    </row>
    <row r="46" spans="2:6" ht="20.25">
      <c r="B46" s="264">
        <v>42</v>
      </c>
      <c r="C46" s="63">
        <f>#VALUE!</f>
        <v>99.9</v>
      </c>
      <c r="D46" s="63">
        <f t="shared" si="1"/>
        <v>139.86</v>
      </c>
      <c r="E46" s="63">
        <f>#VALUE!</f>
        <v>61.63</v>
      </c>
      <c r="F46" s="63">
        <f t="shared" si="0"/>
        <v>86.28</v>
      </c>
    </row>
    <row r="47" spans="2:6" ht="20.25">
      <c r="B47" s="264">
        <v>43</v>
      </c>
      <c r="C47" s="63">
        <f>#VALUE!</f>
        <v>102.24</v>
      </c>
      <c r="D47" s="63">
        <f t="shared" si="1"/>
        <v>143.14</v>
      </c>
      <c r="E47" s="63">
        <f>#VALUE!</f>
        <v>63.07</v>
      </c>
      <c r="F47" s="63">
        <f t="shared" si="0"/>
        <v>88.3</v>
      </c>
    </row>
    <row r="48" spans="2:6" ht="20.25">
      <c r="B48" s="264">
        <v>44</v>
      </c>
      <c r="C48" s="63">
        <f>#VALUE!</f>
        <v>104.59</v>
      </c>
      <c r="D48" s="63">
        <f t="shared" si="1"/>
        <v>146.43</v>
      </c>
      <c r="E48" s="63">
        <f>#VALUE!</f>
        <v>64.53</v>
      </c>
      <c r="F48" s="63">
        <f t="shared" si="0"/>
        <v>90.34</v>
      </c>
    </row>
    <row r="49" spans="2:6" ht="20.25">
      <c r="B49" s="264">
        <v>45</v>
      </c>
      <c r="C49" s="63">
        <f>#VALUE!</f>
        <v>106.93</v>
      </c>
      <c r="D49" s="63">
        <f t="shared" si="1"/>
        <v>149.7</v>
      </c>
      <c r="E49" s="63">
        <f>#VALUE!</f>
        <v>65.98</v>
      </c>
      <c r="F49" s="63">
        <f t="shared" si="0"/>
        <v>92.37</v>
      </c>
    </row>
    <row r="50" spans="2:6" ht="20.25">
      <c r="B50" s="264">
        <v>46</v>
      </c>
      <c r="C50" s="63">
        <f>#VALUE!</f>
        <v>109.29</v>
      </c>
      <c r="D50" s="63">
        <f t="shared" si="1"/>
        <v>153.01</v>
      </c>
      <c r="E50" s="63">
        <f>#VALUE!</f>
        <v>67.44</v>
      </c>
      <c r="F50" s="63">
        <f t="shared" si="0"/>
        <v>94.42</v>
      </c>
    </row>
    <row r="51" spans="2:6" ht="20.25">
      <c r="B51" s="264">
        <v>47</v>
      </c>
      <c r="C51" s="63">
        <f>#VALUE!</f>
        <v>111.63</v>
      </c>
      <c r="D51" s="63">
        <f t="shared" si="1"/>
        <v>156.28</v>
      </c>
      <c r="E51" s="63">
        <f>#VALUE!</f>
        <v>68.89</v>
      </c>
      <c r="F51" s="63">
        <f t="shared" si="0"/>
        <v>96.45</v>
      </c>
    </row>
    <row r="52" spans="2:6" ht="20.25">
      <c r="B52" s="264">
        <v>48</v>
      </c>
      <c r="C52" s="63">
        <f>#VALUE!</f>
        <v>113.98</v>
      </c>
      <c r="D52" s="63">
        <f t="shared" si="1"/>
        <v>159.57</v>
      </c>
      <c r="E52" s="63">
        <f>#VALUE!</f>
        <v>70.33</v>
      </c>
      <c r="F52" s="63">
        <f t="shared" si="0"/>
        <v>98.46</v>
      </c>
    </row>
    <row r="53" spans="2:6" ht="20.25">
      <c r="B53" s="264">
        <v>49</v>
      </c>
      <c r="C53" s="63">
        <f>#VALUE!</f>
        <v>116.31</v>
      </c>
      <c r="D53" s="63">
        <f t="shared" si="1"/>
        <v>162.83</v>
      </c>
      <c r="E53" s="63">
        <f>#VALUE!</f>
        <v>71.79</v>
      </c>
      <c r="F53" s="63">
        <f t="shared" si="0"/>
        <v>100.51</v>
      </c>
    </row>
    <row r="54" spans="2:6" ht="20.25">
      <c r="B54" s="264">
        <v>50</v>
      </c>
      <c r="C54" s="63">
        <f>#VALUE!</f>
        <v>118.66</v>
      </c>
      <c r="D54" s="63">
        <f t="shared" si="1"/>
        <v>166.12</v>
      </c>
      <c r="E54" s="63">
        <f>#VALUE!</f>
        <v>73.24</v>
      </c>
      <c r="F54" s="63">
        <f t="shared" si="0"/>
        <v>102.54</v>
      </c>
    </row>
    <row r="55" spans="2:6" ht="20.25">
      <c r="B55" s="264">
        <v>51</v>
      </c>
      <c r="C55" s="63">
        <f>#VALUE!</f>
        <v>121.03</v>
      </c>
      <c r="D55" s="63">
        <f t="shared" si="1"/>
        <v>169.44</v>
      </c>
      <c r="E55" s="63">
        <f>#VALUE!</f>
        <v>74.7</v>
      </c>
      <c r="F55" s="63">
        <f t="shared" si="0"/>
        <v>104.58</v>
      </c>
    </row>
    <row r="56" spans="2:6" ht="20.25">
      <c r="B56" s="264">
        <v>52</v>
      </c>
      <c r="C56" s="63">
        <f>#VALUE!</f>
        <v>123.36</v>
      </c>
      <c r="D56" s="63">
        <f t="shared" si="1"/>
        <v>172.7</v>
      </c>
      <c r="E56" s="63">
        <f>#VALUE!</f>
        <v>76.14</v>
      </c>
      <c r="F56" s="63">
        <f t="shared" si="0"/>
        <v>106.6</v>
      </c>
    </row>
    <row r="57" spans="2:6" ht="20.25">
      <c r="B57" s="264">
        <v>53</v>
      </c>
      <c r="C57" s="63">
        <f>#VALUE!</f>
        <v>125.71</v>
      </c>
      <c r="D57" s="63">
        <f t="shared" si="1"/>
        <v>175.99</v>
      </c>
      <c r="E57" s="63">
        <f>#VALUE!</f>
        <v>77.59</v>
      </c>
      <c r="F57" s="63">
        <f t="shared" si="0"/>
        <v>108.63</v>
      </c>
    </row>
    <row r="58" spans="2:6" ht="20.25">
      <c r="B58" s="264">
        <v>54</v>
      </c>
      <c r="C58" s="63">
        <f>#VALUE!</f>
        <v>128.08</v>
      </c>
      <c r="D58" s="63">
        <f t="shared" si="1"/>
        <v>179.31</v>
      </c>
      <c r="E58" s="63">
        <f>#VALUE!</f>
        <v>79.05</v>
      </c>
      <c r="F58" s="63">
        <f t="shared" si="0"/>
        <v>110.67</v>
      </c>
    </row>
    <row r="59" spans="2:6" ht="20.25">
      <c r="B59" s="264">
        <v>55</v>
      </c>
      <c r="C59" s="63">
        <f>#VALUE!</f>
        <v>130.41</v>
      </c>
      <c r="D59" s="63">
        <f t="shared" si="1"/>
        <v>182.57</v>
      </c>
      <c r="E59" s="63">
        <f>#VALUE!</f>
        <v>80.5</v>
      </c>
      <c r="F59" s="63">
        <f t="shared" si="0"/>
        <v>112.7</v>
      </c>
    </row>
    <row r="60" spans="2:6" ht="20.25">
      <c r="B60" s="264">
        <v>56</v>
      </c>
      <c r="C60" s="63">
        <f>#VALUE!</f>
        <v>132.75</v>
      </c>
      <c r="D60" s="63">
        <f t="shared" si="1"/>
        <v>185.85</v>
      </c>
      <c r="E60" s="63">
        <f>#VALUE!</f>
        <v>81.95</v>
      </c>
      <c r="F60" s="63">
        <f t="shared" si="0"/>
        <v>114.73</v>
      </c>
    </row>
    <row r="61" spans="2:6" ht="20.25">
      <c r="B61" s="264">
        <v>57</v>
      </c>
      <c r="C61" s="63">
        <f>#VALUE!</f>
        <v>135.11</v>
      </c>
      <c r="D61" s="63">
        <f t="shared" si="1"/>
        <v>189.15</v>
      </c>
      <c r="E61" s="63">
        <f>#VALUE!</f>
        <v>83.4</v>
      </c>
      <c r="F61" s="63">
        <f t="shared" si="0"/>
        <v>116.76</v>
      </c>
    </row>
    <row r="62" spans="2:6" ht="20.25">
      <c r="B62" s="264">
        <v>58</v>
      </c>
      <c r="C62" s="63">
        <f>#VALUE!</f>
        <v>137.48</v>
      </c>
      <c r="D62" s="63">
        <f t="shared" si="1"/>
        <v>192.47</v>
      </c>
      <c r="E62" s="63">
        <f>#VALUE!</f>
        <v>84.85</v>
      </c>
      <c r="F62" s="63">
        <f t="shared" si="0"/>
        <v>118.79</v>
      </c>
    </row>
    <row r="63" spans="2:6" ht="20.25">
      <c r="B63" s="264">
        <v>59</v>
      </c>
      <c r="C63" s="63">
        <f>#VALUE!</f>
        <v>139.82</v>
      </c>
      <c r="D63" s="63">
        <f t="shared" si="1"/>
        <v>195.75</v>
      </c>
      <c r="E63" s="63">
        <f>#VALUE!</f>
        <v>86.31</v>
      </c>
      <c r="F63" s="63">
        <f t="shared" si="0"/>
        <v>120.83</v>
      </c>
    </row>
    <row r="64" spans="2:6" ht="20.25">
      <c r="B64" s="264">
        <v>60</v>
      </c>
      <c r="C64" s="63">
        <f>#VALUE!</f>
        <v>142.16</v>
      </c>
      <c r="D64" s="63">
        <f t="shared" si="1"/>
        <v>199.02</v>
      </c>
      <c r="E64" s="63">
        <f>#VALUE!</f>
        <v>87.77</v>
      </c>
      <c r="F64" s="63">
        <f t="shared" si="0"/>
        <v>122.88</v>
      </c>
    </row>
    <row r="65" spans="2:6" ht="20.25">
      <c r="B65" s="264">
        <v>61</v>
      </c>
      <c r="C65" s="63">
        <f>#VALUE!</f>
        <v>144.52</v>
      </c>
      <c r="D65" s="63">
        <f t="shared" si="1"/>
        <v>202.33</v>
      </c>
      <c r="E65" s="63">
        <f>#VALUE!</f>
        <v>89.22</v>
      </c>
      <c r="F65" s="63">
        <f t="shared" si="0"/>
        <v>124.91</v>
      </c>
    </row>
    <row r="66" spans="2:6" ht="20.25">
      <c r="B66" s="264">
        <v>62</v>
      </c>
      <c r="C66" s="63">
        <f>#VALUE!</f>
        <v>146.89</v>
      </c>
      <c r="D66" s="63">
        <f t="shared" si="1"/>
        <v>205.65</v>
      </c>
      <c r="E66" s="63">
        <f>#VALUE!</f>
        <v>90.67</v>
      </c>
      <c r="F66" s="63">
        <f t="shared" si="0"/>
        <v>126.94</v>
      </c>
    </row>
    <row r="67" spans="2:6" ht="20.25">
      <c r="B67" s="264">
        <v>63</v>
      </c>
      <c r="C67" s="63">
        <f>#VALUE!</f>
        <v>149.21</v>
      </c>
      <c r="D67" s="63">
        <f t="shared" si="1"/>
        <v>208.89</v>
      </c>
      <c r="E67" s="63">
        <f>#VALUE!</f>
        <v>92.12</v>
      </c>
      <c r="F67" s="63">
        <f t="shared" si="0"/>
        <v>128.97</v>
      </c>
    </row>
    <row r="68" spans="2:6" ht="20.25">
      <c r="B68" s="264">
        <v>64</v>
      </c>
      <c r="C68" s="63">
        <f>#VALUE!</f>
        <v>151.54</v>
      </c>
      <c r="D68" s="63">
        <f t="shared" si="1"/>
        <v>212.16</v>
      </c>
      <c r="E68" s="63">
        <f>#VALUE!</f>
        <v>93.58</v>
      </c>
      <c r="F68" s="63">
        <f t="shared" si="0"/>
        <v>131.01</v>
      </c>
    </row>
    <row r="69" spans="2:6" ht="20.25">
      <c r="B69" s="264">
        <v>65</v>
      </c>
      <c r="C69" s="63">
        <f>#VALUE!</f>
        <v>153.89</v>
      </c>
      <c r="D69" s="63">
        <f t="shared" si="1"/>
        <v>215.45</v>
      </c>
      <c r="E69" s="63">
        <f>#VALUE!</f>
        <v>95.02</v>
      </c>
      <c r="F69" s="63">
        <f t="shared" si="0"/>
        <v>133.03</v>
      </c>
    </row>
    <row r="70" spans="2:6" ht="20.25">
      <c r="B70" s="264">
        <v>66</v>
      </c>
      <c r="C70" s="63">
        <f>#VALUE!</f>
        <v>156.24</v>
      </c>
      <c r="D70" s="63">
        <f t="shared" si="1"/>
        <v>218.74</v>
      </c>
      <c r="E70" s="63">
        <f>#VALUE!</f>
        <v>96.48</v>
      </c>
      <c r="F70" s="63">
        <f aca="true" t="shared" si="3" ref="F70:F133">ROUND(E70*1.4,2)</f>
        <v>135.07</v>
      </c>
    </row>
    <row r="71" spans="2:6" ht="20.25">
      <c r="B71" s="264">
        <v>67</v>
      </c>
      <c r="C71" s="63">
        <f>#VALUE!</f>
        <v>158.61</v>
      </c>
      <c r="D71" s="63">
        <f aca="true" t="shared" si="4" ref="D71:D134">ROUND(C71*1.4,2)</f>
        <v>222.05</v>
      </c>
      <c r="E71" s="63">
        <f>#VALUE!</f>
        <v>97.93</v>
      </c>
      <c r="F71" s="63">
        <f t="shared" si="3"/>
        <v>137.1</v>
      </c>
    </row>
    <row r="72" spans="2:6" ht="20.25">
      <c r="B72" s="264">
        <v>68</v>
      </c>
      <c r="C72" s="63">
        <f>#VALUE!</f>
        <v>160.92</v>
      </c>
      <c r="D72" s="63">
        <f t="shared" si="4"/>
        <v>225.29</v>
      </c>
      <c r="E72" s="63">
        <f>#VALUE!</f>
        <v>99.38</v>
      </c>
      <c r="F72" s="63">
        <f t="shared" si="3"/>
        <v>139.13</v>
      </c>
    </row>
    <row r="73" spans="2:6" ht="20.25">
      <c r="B73" s="264">
        <v>69</v>
      </c>
      <c r="C73" s="63">
        <f>#VALUE!</f>
        <v>163.32</v>
      </c>
      <c r="D73" s="63">
        <f t="shared" si="4"/>
        <v>228.65</v>
      </c>
      <c r="E73" s="63">
        <f>#VALUE!</f>
        <v>100.83</v>
      </c>
      <c r="F73" s="63">
        <f t="shared" si="3"/>
        <v>141.16</v>
      </c>
    </row>
    <row r="74" spans="2:6" ht="20.25">
      <c r="B74" s="264">
        <v>70</v>
      </c>
      <c r="C74" s="63">
        <f>#VALUE!</f>
        <v>165.64</v>
      </c>
      <c r="D74" s="63">
        <f t="shared" si="4"/>
        <v>231.9</v>
      </c>
      <c r="E74" s="63">
        <f>#VALUE!</f>
        <v>102.29</v>
      </c>
      <c r="F74" s="63">
        <f t="shared" si="3"/>
        <v>143.21</v>
      </c>
    </row>
    <row r="75" spans="2:6" ht="20.25">
      <c r="B75" s="264">
        <v>71</v>
      </c>
      <c r="C75" s="63">
        <f>#VALUE!</f>
        <v>167.98</v>
      </c>
      <c r="D75" s="63">
        <f t="shared" si="4"/>
        <v>235.17</v>
      </c>
      <c r="E75" s="63">
        <f>#VALUE!</f>
        <v>103.74</v>
      </c>
      <c r="F75" s="63">
        <f t="shared" si="3"/>
        <v>145.24</v>
      </c>
    </row>
    <row r="76" spans="2:6" ht="20.25">
      <c r="B76" s="264">
        <v>72</v>
      </c>
      <c r="C76" s="63">
        <f>#VALUE!</f>
        <v>170.33</v>
      </c>
      <c r="D76" s="63">
        <f t="shared" si="4"/>
        <v>238.46</v>
      </c>
      <c r="E76" s="63">
        <f>#VALUE!</f>
        <v>105.21</v>
      </c>
      <c r="F76" s="63">
        <f t="shared" si="3"/>
        <v>147.29</v>
      </c>
    </row>
    <row r="77" spans="2:6" ht="20.25">
      <c r="B77" s="264">
        <v>73</v>
      </c>
      <c r="C77" s="63">
        <f>#VALUE!</f>
        <v>172.7</v>
      </c>
      <c r="D77" s="63">
        <f t="shared" si="4"/>
        <v>241.78</v>
      </c>
      <c r="E77" s="63">
        <f>#VALUE!</f>
        <v>106.64</v>
      </c>
      <c r="F77" s="63">
        <f t="shared" si="3"/>
        <v>149.3</v>
      </c>
    </row>
    <row r="78" spans="2:6" ht="20.25">
      <c r="B78" s="264">
        <v>74</v>
      </c>
      <c r="C78" s="63">
        <f>#VALUE!</f>
        <v>175.07</v>
      </c>
      <c r="D78" s="63">
        <f t="shared" si="4"/>
        <v>245.1</v>
      </c>
      <c r="E78" s="63">
        <f>#VALUE!</f>
        <v>108.11</v>
      </c>
      <c r="F78" s="63">
        <f t="shared" si="3"/>
        <v>151.35</v>
      </c>
    </row>
    <row r="79" spans="2:6" ht="20.25">
      <c r="B79" s="264">
        <v>75</v>
      </c>
      <c r="C79" s="63">
        <f>#VALUE!</f>
        <v>177.37</v>
      </c>
      <c r="D79" s="63">
        <f t="shared" si="4"/>
        <v>248.32</v>
      </c>
      <c r="E79" s="63">
        <f>#VALUE!</f>
        <v>109.56</v>
      </c>
      <c r="F79" s="63">
        <f t="shared" si="3"/>
        <v>153.38</v>
      </c>
    </row>
    <row r="80" spans="2:6" ht="20.25">
      <c r="B80" s="264">
        <v>76</v>
      </c>
      <c r="C80" s="63">
        <f>#VALUE!</f>
        <v>179.77</v>
      </c>
      <c r="D80" s="63">
        <f t="shared" si="4"/>
        <v>251.68</v>
      </c>
      <c r="E80" s="63">
        <f>#VALUE!</f>
        <v>111</v>
      </c>
      <c r="F80" s="63">
        <f t="shared" si="3"/>
        <v>155.4</v>
      </c>
    </row>
    <row r="81" spans="2:6" ht="20.25">
      <c r="B81" s="264">
        <v>77</v>
      </c>
      <c r="C81" s="63">
        <f>#VALUE!</f>
        <v>182.08</v>
      </c>
      <c r="D81" s="63">
        <f t="shared" si="4"/>
        <v>254.91</v>
      </c>
      <c r="E81" s="63">
        <f>#VALUE!</f>
        <v>112.45</v>
      </c>
      <c r="F81" s="63">
        <f t="shared" si="3"/>
        <v>157.43</v>
      </c>
    </row>
    <row r="82" spans="2:6" ht="20.25">
      <c r="B82" s="264">
        <v>78</v>
      </c>
      <c r="C82" s="63">
        <f>#VALUE!</f>
        <v>184.4</v>
      </c>
      <c r="D82" s="63">
        <f t="shared" si="4"/>
        <v>258.16</v>
      </c>
      <c r="E82" s="63">
        <f>#VALUE!</f>
        <v>113.91</v>
      </c>
      <c r="F82" s="63">
        <f t="shared" si="3"/>
        <v>159.47</v>
      </c>
    </row>
    <row r="83" spans="2:6" ht="20.25">
      <c r="B83" s="264">
        <v>79</v>
      </c>
      <c r="C83" s="63">
        <f>#VALUE!</f>
        <v>186.84</v>
      </c>
      <c r="D83" s="63">
        <f t="shared" si="4"/>
        <v>261.58</v>
      </c>
      <c r="E83" s="63">
        <f>#VALUE!</f>
        <v>115.36</v>
      </c>
      <c r="F83" s="63">
        <f t="shared" si="3"/>
        <v>161.5</v>
      </c>
    </row>
    <row r="84" spans="2:6" ht="20.25">
      <c r="B84" s="264">
        <v>80</v>
      </c>
      <c r="C84" s="63">
        <f>#VALUE!</f>
        <v>189.18</v>
      </c>
      <c r="D84" s="63">
        <f t="shared" si="4"/>
        <v>264.85</v>
      </c>
      <c r="E84" s="63">
        <f>#VALUE!</f>
        <v>116.82</v>
      </c>
      <c r="F84" s="63">
        <f t="shared" si="3"/>
        <v>163.55</v>
      </c>
    </row>
    <row r="85" spans="2:6" ht="20.25">
      <c r="B85" s="264">
        <v>81</v>
      </c>
      <c r="C85" s="63">
        <f>#VALUE!</f>
        <v>191.54</v>
      </c>
      <c r="D85" s="63">
        <f t="shared" si="4"/>
        <v>268.16</v>
      </c>
      <c r="E85" s="63">
        <f>#VALUE!</f>
        <v>118.28</v>
      </c>
      <c r="F85" s="63">
        <f t="shared" si="3"/>
        <v>165.59</v>
      </c>
    </row>
    <row r="86" spans="2:6" ht="20.25">
      <c r="B86" s="264">
        <v>82</v>
      </c>
      <c r="C86" s="63">
        <f>#VALUE!</f>
        <v>193.79</v>
      </c>
      <c r="D86" s="63">
        <f t="shared" si="4"/>
        <v>271.31</v>
      </c>
      <c r="E86" s="63">
        <f>#VALUE!</f>
        <v>119.72</v>
      </c>
      <c r="F86" s="63">
        <f t="shared" si="3"/>
        <v>167.61</v>
      </c>
    </row>
    <row r="87" spans="2:6" ht="20.25">
      <c r="B87" s="264">
        <v>83</v>
      </c>
      <c r="C87" s="63">
        <f>#VALUE!</f>
        <v>196.16</v>
      </c>
      <c r="D87" s="63">
        <f t="shared" si="4"/>
        <v>274.62</v>
      </c>
      <c r="E87" s="63">
        <f>#VALUE!</f>
        <v>121.18</v>
      </c>
      <c r="F87" s="63">
        <f t="shared" si="3"/>
        <v>169.65</v>
      </c>
    </row>
    <row r="88" spans="2:6" ht="20.25">
      <c r="B88" s="264">
        <v>84</v>
      </c>
      <c r="C88" s="63">
        <f>#VALUE!</f>
        <v>198.55</v>
      </c>
      <c r="D88" s="63">
        <f t="shared" si="4"/>
        <v>277.97</v>
      </c>
      <c r="E88" s="63">
        <f>#VALUE!</f>
        <v>122.62</v>
      </c>
      <c r="F88" s="63">
        <f t="shared" si="3"/>
        <v>171.67</v>
      </c>
    </row>
    <row r="89" spans="2:6" ht="20.25">
      <c r="B89" s="264">
        <v>85</v>
      </c>
      <c r="C89" s="63">
        <f>#VALUE!</f>
        <v>200.95</v>
      </c>
      <c r="D89" s="63">
        <f t="shared" si="4"/>
        <v>281.33</v>
      </c>
      <c r="E89" s="63">
        <f>#VALUE!</f>
        <v>124.09</v>
      </c>
      <c r="F89" s="63">
        <f t="shared" si="3"/>
        <v>173.73</v>
      </c>
    </row>
    <row r="90" spans="2:6" ht="20.25">
      <c r="B90" s="264">
        <v>86</v>
      </c>
      <c r="C90" s="63">
        <f>#VALUE!</f>
        <v>203.23</v>
      </c>
      <c r="D90" s="63">
        <f t="shared" si="4"/>
        <v>284.52</v>
      </c>
      <c r="E90" s="63">
        <f>#VALUE!</f>
        <v>125.53</v>
      </c>
      <c r="F90" s="63">
        <f t="shared" si="3"/>
        <v>175.74</v>
      </c>
    </row>
    <row r="91" spans="2:6" ht="20.25">
      <c r="B91" s="264">
        <v>87</v>
      </c>
      <c r="C91" s="63">
        <f>#VALUE!</f>
        <v>205.52</v>
      </c>
      <c r="D91" s="63">
        <f t="shared" si="4"/>
        <v>287.73</v>
      </c>
      <c r="E91" s="63">
        <f>#VALUE!</f>
        <v>126.98</v>
      </c>
      <c r="F91" s="63">
        <f t="shared" si="3"/>
        <v>177.77</v>
      </c>
    </row>
    <row r="92" spans="2:6" ht="20.25">
      <c r="B92" s="264">
        <v>88</v>
      </c>
      <c r="C92" s="63">
        <f>#VALUE!</f>
        <v>207.96</v>
      </c>
      <c r="D92" s="63">
        <f t="shared" si="4"/>
        <v>291.14</v>
      </c>
      <c r="E92" s="63">
        <f>#VALUE!</f>
        <v>128.42</v>
      </c>
      <c r="F92" s="63">
        <f t="shared" si="3"/>
        <v>179.79</v>
      </c>
    </row>
    <row r="93" spans="2:6" ht="20.25">
      <c r="B93" s="264">
        <v>89</v>
      </c>
      <c r="C93" s="63">
        <f>#VALUE!</f>
        <v>210.27</v>
      </c>
      <c r="D93" s="63">
        <f t="shared" si="4"/>
        <v>294.38</v>
      </c>
      <c r="E93" s="63">
        <f>#VALUE!</f>
        <v>129.87</v>
      </c>
      <c r="F93" s="63">
        <f t="shared" si="3"/>
        <v>181.82</v>
      </c>
    </row>
    <row r="94" spans="2:6" ht="20.25">
      <c r="B94" s="264">
        <v>90</v>
      </c>
      <c r="C94" s="63">
        <f>#VALUE!</f>
        <v>212.58</v>
      </c>
      <c r="D94" s="63">
        <f t="shared" si="4"/>
        <v>297.61</v>
      </c>
      <c r="E94" s="63">
        <f>#VALUE!</f>
        <v>131.36</v>
      </c>
      <c r="F94" s="63">
        <f t="shared" si="3"/>
        <v>183.9</v>
      </c>
    </row>
    <row r="95" spans="2:6" ht="20.25">
      <c r="B95" s="264">
        <v>91</v>
      </c>
      <c r="C95" s="63">
        <f>#VALUE!</f>
        <v>215.05</v>
      </c>
      <c r="D95" s="63">
        <f t="shared" si="4"/>
        <v>301.07</v>
      </c>
      <c r="E95" s="63">
        <f>#VALUE!</f>
        <v>132.81</v>
      </c>
      <c r="F95" s="63">
        <f t="shared" si="3"/>
        <v>185.93</v>
      </c>
    </row>
    <row r="96" spans="2:6" ht="20.25">
      <c r="B96" s="264">
        <v>92</v>
      </c>
      <c r="C96" s="63">
        <f>#VALUE!</f>
        <v>217.39</v>
      </c>
      <c r="D96" s="63">
        <f t="shared" si="4"/>
        <v>304.35</v>
      </c>
      <c r="E96" s="63">
        <f>#VALUE!</f>
        <v>134.23</v>
      </c>
      <c r="F96" s="63">
        <f t="shared" si="3"/>
        <v>187.92</v>
      </c>
    </row>
    <row r="97" spans="2:6" ht="20.25">
      <c r="B97" s="264">
        <v>93</v>
      </c>
      <c r="C97" s="63">
        <f>#VALUE!</f>
        <v>219.74</v>
      </c>
      <c r="D97" s="63">
        <f t="shared" si="4"/>
        <v>307.64</v>
      </c>
      <c r="E97" s="63">
        <f>#VALUE!</f>
        <v>135.69</v>
      </c>
      <c r="F97" s="63">
        <f t="shared" si="3"/>
        <v>189.97</v>
      </c>
    </row>
    <row r="98" spans="2:6" ht="20.25">
      <c r="B98" s="264">
        <v>94</v>
      </c>
      <c r="C98" s="63">
        <f>#VALUE!</f>
        <v>222.09</v>
      </c>
      <c r="D98" s="63">
        <f t="shared" si="4"/>
        <v>310.93</v>
      </c>
      <c r="E98" s="63">
        <f>#VALUE!</f>
        <v>137.15</v>
      </c>
      <c r="F98" s="63">
        <f t="shared" si="3"/>
        <v>192.01</v>
      </c>
    </row>
    <row r="99" spans="2:6" ht="20.25">
      <c r="B99" s="264">
        <v>95</v>
      </c>
      <c r="C99" s="63">
        <f>#VALUE!</f>
        <v>224.31</v>
      </c>
      <c r="D99" s="63">
        <f t="shared" si="4"/>
        <v>314.03</v>
      </c>
      <c r="E99" s="63">
        <f>#VALUE!</f>
        <v>138.61</v>
      </c>
      <c r="F99" s="63">
        <f t="shared" si="3"/>
        <v>194.05</v>
      </c>
    </row>
    <row r="100" spans="2:6" ht="20.25">
      <c r="B100" s="264">
        <v>96</v>
      </c>
      <c r="C100" s="63">
        <f>#VALUE!</f>
        <v>226.68</v>
      </c>
      <c r="D100" s="63">
        <f t="shared" si="4"/>
        <v>317.35</v>
      </c>
      <c r="E100" s="63">
        <f>#VALUE!</f>
        <v>140.08</v>
      </c>
      <c r="F100" s="63">
        <f t="shared" si="3"/>
        <v>196.11</v>
      </c>
    </row>
    <row r="101" spans="2:6" ht="20.25">
      <c r="B101" s="264">
        <v>97</v>
      </c>
      <c r="C101" s="63">
        <f>#VALUE!</f>
        <v>229.06</v>
      </c>
      <c r="D101" s="63">
        <f t="shared" si="4"/>
        <v>320.68</v>
      </c>
      <c r="E101" s="63">
        <f>#VALUE!</f>
        <v>141.5</v>
      </c>
      <c r="F101" s="63">
        <f t="shared" si="3"/>
        <v>198.1</v>
      </c>
    </row>
    <row r="102" spans="2:6" ht="20.25">
      <c r="B102" s="264">
        <v>98</v>
      </c>
      <c r="C102" s="63">
        <f>#VALUE!</f>
        <v>231.45</v>
      </c>
      <c r="D102" s="63">
        <f t="shared" si="4"/>
        <v>324.03</v>
      </c>
      <c r="E102" s="63">
        <f>#VALUE!</f>
        <v>142.97</v>
      </c>
      <c r="F102" s="63">
        <f t="shared" si="3"/>
        <v>200.16</v>
      </c>
    </row>
    <row r="103" spans="2:6" ht="20.25">
      <c r="B103" s="264">
        <v>99</v>
      </c>
      <c r="C103" s="63">
        <f>#VALUE!</f>
        <v>233.86</v>
      </c>
      <c r="D103" s="63">
        <f t="shared" si="4"/>
        <v>327.4</v>
      </c>
      <c r="E103" s="63">
        <f>#VALUE!</f>
        <v>144.4</v>
      </c>
      <c r="F103" s="63">
        <f t="shared" si="3"/>
        <v>202.16</v>
      </c>
    </row>
    <row r="104" spans="2:6" ht="20.25">
      <c r="B104" s="264">
        <v>100</v>
      </c>
      <c r="C104" s="63">
        <f>#VALUE!</f>
        <v>236.1</v>
      </c>
      <c r="D104" s="63">
        <f t="shared" si="4"/>
        <v>330.54</v>
      </c>
      <c r="E104" s="63">
        <f>#VALUE!</f>
        <v>145.88</v>
      </c>
      <c r="F104" s="63">
        <f t="shared" si="3"/>
        <v>204.23</v>
      </c>
    </row>
    <row r="105" spans="2:6" ht="20.25">
      <c r="B105" s="264">
        <v>101</v>
      </c>
      <c r="C105" s="63">
        <f>#VALUE!</f>
        <v>238.53</v>
      </c>
      <c r="D105" s="63">
        <f t="shared" si="4"/>
        <v>333.94</v>
      </c>
      <c r="E105" s="63">
        <f>#VALUE!</f>
        <v>147.31</v>
      </c>
      <c r="F105" s="63">
        <f t="shared" si="3"/>
        <v>206.23</v>
      </c>
    </row>
    <row r="106" spans="2:6" ht="20.25">
      <c r="B106" s="264">
        <v>102</v>
      </c>
      <c r="C106" s="63">
        <f>#VALUE!</f>
        <v>240.78</v>
      </c>
      <c r="D106" s="63">
        <f t="shared" si="4"/>
        <v>337.09</v>
      </c>
      <c r="E106" s="63">
        <f>#VALUE!</f>
        <v>148.79</v>
      </c>
      <c r="F106" s="63">
        <f t="shared" si="3"/>
        <v>208.31</v>
      </c>
    </row>
    <row r="107" spans="2:6" ht="20.25">
      <c r="B107" s="264">
        <v>103</v>
      </c>
      <c r="C107" s="63">
        <f>#VALUE!</f>
        <v>243.23</v>
      </c>
      <c r="D107" s="63">
        <f t="shared" si="4"/>
        <v>340.52</v>
      </c>
      <c r="E107" s="63">
        <f>#VALUE!</f>
        <v>150.23</v>
      </c>
      <c r="F107" s="63">
        <f t="shared" si="3"/>
        <v>210.32</v>
      </c>
    </row>
    <row r="108" spans="2:6" ht="20.25">
      <c r="B108" s="264">
        <v>104</v>
      </c>
      <c r="C108" s="63">
        <f>#VALUE!</f>
        <v>245.5</v>
      </c>
      <c r="D108" s="63">
        <f t="shared" si="4"/>
        <v>343.7</v>
      </c>
      <c r="E108" s="63">
        <f>#VALUE!</f>
        <v>151.66</v>
      </c>
      <c r="F108" s="63">
        <f t="shared" si="3"/>
        <v>212.32</v>
      </c>
    </row>
    <row r="109" spans="2:6" ht="20.25">
      <c r="B109" s="264">
        <v>105</v>
      </c>
      <c r="C109" s="63">
        <f>#VALUE!</f>
        <v>247.96</v>
      </c>
      <c r="D109" s="63">
        <f t="shared" si="4"/>
        <v>347.14</v>
      </c>
      <c r="E109" s="63">
        <f>#VALUE!</f>
        <v>153.15</v>
      </c>
      <c r="F109" s="63">
        <f t="shared" si="3"/>
        <v>214.41</v>
      </c>
    </row>
    <row r="110" spans="2:6" ht="20.25">
      <c r="B110" s="264">
        <v>106</v>
      </c>
      <c r="C110" s="63">
        <f>#VALUE!</f>
        <v>250.25</v>
      </c>
      <c r="D110" s="63">
        <f t="shared" si="4"/>
        <v>350.35</v>
      </c>
      <c r="E110" s="63">
        <f>#VALUE!</f>
        <v>154.59</v>
      </c>
      <c r="F110" s="63">
        <f t="shared" si="3"/>
        <v>216.43</v>
      </c>
    </row>
    <row r="111" spans="2:6" ht="20.25">
      <c r="B111" s="264">
        <v>107</v>
      </c>
      <c r="C111" s="63">
        <f>#VALUE!</f>
        <v>252.54</v>
      </c>
      <c r="D111" s="63">
        <f t="shared" si="4"/>
        <v>353.56</v>
      </c>
      <c r="E111" s="63">
        <f>#VALUE!</f>
        <v>156.04</v>
      </c>
      <c r="F111" s="63">
        <f t="shared" si="3"/>
        <v>218.46</v>
      </c>
    </row>
    <row r="112" spans="2:6" ht="20.25">
      <c r="B112" s="264">
        <v>108</v>
      </c>
      <c r="C112" s="63">
        <f>#VALUE!</f>
        <v>254.84</v>
      </c>
      <c r="D112" s="63">
        <f t="shared" si="4"/>
        <v>356.78</v>
      </c>
      <c r="E112" s="63">
        <f>#VALUE!</f>
        <v>157.48</v>
      </c>
      <c r="F112" s="63">
        <f t="shared" si="3"/>
        <v>220.47</v>
      </c>
    </row>
    <row r="113" spans="2:6" ht="20.25">
      <c r="B113" s="264">
        <v>109</v>
      </c>
      <c r="C113" s="63">
        <f>#VALUE!</f>
        <v>257.34</v>
      </c>
      <c r="D113" s="63">
        <f t="shared" si="4"/>
        <v>360.28</v>
      </c>
      <c r="E113" s="63">
        <f>#VALUE!</f>
        <v>158.93</v>
      </c>
      <c r="F113" s="63">
        <f t="shared" si="3"/>
        <v>222.5</v>
      </c>
    </row>
    <row r="114" spans="2:6" ht="20.25">
      <c r="B114" s="264">
        <v>110</v>
      </c>
      <c r="C114" s="63">
        <f>#VALUE!</f>
        <v>259.66</v>
      </c>
      <c r="D114" s="63">
        <f t="shared" si="4"/>
        <v>363.52</v>
      </c>
      <c r="E114" s="63">
        <f>#VALUE!</f>
        <v>160.37</v>
      </c>
      <c r="F114" s="63">
        <f t="shared" si="3"/>
        <v>224.52</v>
      </c>
    </row>
    <row r="115" spans="2:6" ht="20.25">
      <c r="B115" s="264">
        <v>111</v>
      </c>
      <c r="C115" s="63">
        <f>#VALUE!</f>
        <v>261.98</v>
      </c>
      <c r="D115" s="63">
        <f t="shared" si="4"/>
        <v>366.77</v>
      </c>
      <c r="E115" s="63">
        <f>#VALUE!</f>
        <v>161.82</v>
      </c>
      <c r="F115" s="63">
        <f t="shared" si="3"/>
        <v>226.55</v>
      </c>
    </row>
    <row r="116" spans="2:6" ht="20.25">
      <c r="B116" s="264">
        <v>112</v>
      </c>
      <c r="C116" s="63">
        <f>#VALUE!</f>
        <v>264.31</v>
      </c>
      <c r="D116" s="63">
        <f t="shared" si="4"/>
        <v>370.03</v>
      </c>
      <c r="E116" s="63">
        <f>#VALUE!</f>
        <v>163.28</v>
      </c>
      <c r="F116" s="63">
        <f t="shared" si="3"/>
        <v>228.59</v>
      </c>
    </row>
    <row r="117" spans="2:6" ht="20.25">
      <c r="B117" s="264">
        <v>113</v>
      </c>
      <c r="C117" s="63">
        <f>#VALUE!</f>
        <v>266.64</v>
      </c>
      <c r="D117" s="63">
        <f t="shared" si="4"/>
        <v>373.3</v>
      </c>
      <c r="E117" s="63">
        <f>#VALUE!</f>
        <v>164.73</v>
      </c>
      <c r="F117" s="63">
        <f t="shared" si="3"/>
        <v>230.62</v>
      </c>
    </row>
    <row r="118" spans="2:6" ht="20.25">
      <c r="B118" s="264">
        <v>114</v>
      </c>
      <c r="C118" s="63">
        <f>#VALUE!</f>
        <v>268.98</v>
      </c>
      <c r="D118" s="63">
        <f t="shared" si="4"/>
        <v>376.57</v>
      </c>
      <c r="E118" s="63">
        <f>#VALUE!</f>
        <v>166.19</v>
      </c>
      <c r="F118" s="63">
        <f t="shared" si="3"/>
        <v>232.67</v>
      </c>
    </row>
    <row r="119" spans="2:6" ht="20.25">
      <c r="B119" s="264">
        <v>115</v>
      </c>
      <c r="C119" s="63">
        <f>#VALUE!</f>
        <v>271.33</v>
      </c>
      <c r="D119" s="63">
        <f t="shared" si="4"/>
        <v>379.86</v>
      </c>
      <c r="E119" s="63">
        <f>#VALUE!</f>
        <v>167.64</v>
      </c>
      <c r="F119" s="63">
        <f t="shared" si="3"/>
        <v>234.7</v>
      </c>
    </row>
    <row r="120" spans="2:6" ht="20.25">
      <c r="B120" s="264">
        <v>116</v>
      </c>
      <c r="C120" s="63">
        <f>#VALUE!</f>
        <v>273.69</v>
      </c>
      <c r="D120" s="63">
        <f t="shared" si="4"/>
        <v>383.17</v>
      </c>
      <c r="E120" s="63">
        <f>#VALUE!</f>
        <v>169.1</v>
      </c>
      <c r="F120" s="63">
        <f t="shared" si="3"/>
        <v>236.74</v>
      </c>
    </row>
    <row r="121" spans="2:6" ht="20.25">
      <c r="B121" s="264">
        <v>117</v>
      </c>
      <c r="C121" s="63">
        <f>#VALUE!</f>
        <v>276.06</v>
      </c>
      <c r="D121" s="63">
        <f t="shared" si="4"/>
        <v>386.48</v>
      </c>
      <c r="E121" s="63">
        <f>#VALUE!</f>
        <v>170.57</v>
      </c>
      <c r="F121" s="63">
        <f t="shared" si="3"/>
        <v>238.8</v>
      </c>
    </row>
    <row r="122" spans="2:6" ht="20.25">
      <c r="B122" s="264">
        <v>118</v>
      </c>
      <c r="C122" s="63">
        <f>#VALUE!</f>
        <v>278.43</v>
      </c>
      <c r="D122" s="63">
        <f t="shared" si="4"/>
        <v>389.8</v>
      </c>
      <c r="E122" s="63">
        <f>#VALUE!</f>
        <v>172.01</v>
      </c>
      <c r="F122" s="63">
        <f t="shared" si="3"/>
        <v>240.81</v>
      </c>
    </row>
    <row r="123" spans="2:6" ht="20.25">
      <c r="B123" s="264">
        <v>119</v>
      </c>
      <c r="C123" s="63">
        <f>#VALUE!</f>
        <v>280.81</v>
      </c>
      <c r="D123" s="63">
        <f t="shared" si="4"/>
        <v>393.13</v>
      </c>
      <c r="E123" s="63">
        <f>#VALUE!</f>
        <v>173.5</v>
      </c>
      <c r="F123" s="63">
        <f t="shared" si="3"/>
        <v>242.9</v>
      </c>
    </row>
    <row r="124" spans="2:6" ht="20.25">
      <c r="B124" s="264">
        <v>120</v>
      </c>
      <c r="C124" s="63">
        <f>#VALUE!</f>
        <v>283.2</v>
      </c>
      <c r="D124" s="63">
        <f t="shared" si="4"/>
        <v>396.48</v>
      </c>
      <c r="E124" s="63">
        <f>#VALUE!</f>
        <v>174.9</v>
      </c>
      <c r="F124" s="63">
        <f t="shared" si="3"/>
        <v>244.86</v>
      </c>
    </row>
    <row r="125" spans="2:6" ht="20.25">
      <c r="B125" s="264">
        <v>121</v>
      </c>
      <c r="C125" s="63">
        <f>#VALUE!</f>
        <v>285.35</v>
      </c>
      <c r="D125" s="63">
        <f t="shared" si="4"/>
        <v>399.49</v>
      </c>
      <c r="E125" s="63">
        <f>#VALUE!</f>
        <v>176.37</v>
      </c>
      <c r="F125" s="63">
        <f t="shared" si="3"/>
        <v>246.92</v>
      </c>
    </row>
    <row r="126" spans="2:6" ht="20.25">
      <c r="B126" s="264">
        <v>122</v>
      </c>
      <c r="C126" s="63">
        <f>#VALUE!</f>
        <v>287.76</v>
      </c>
      <c r="D126" s="63">
        <f t="shared" si="4"/>
        <v>402.86</v>
      </c>
      <c r="E126" s="63">
        <f>#VALUE!</f>
        <v>177.84</v>
      </c>
      <c r="F126" s="63">
        <f t="shared" si="3"/>
        <v>248.98</v>
      </c>
    </row>
    <row r="127" spans="2:6" ht="20.25">
      <c r="B127" s="264">
        <v>123</v>
      </c>
      <c r="C127" s="63">
        <f>#VALUE!</f>
        <v>290.17</v>
      </c>
      <c r="D127" s="63">
        <f t="shared" si="4"/>
        <v>406.24</v>
      </c>
      <c r="E127" s="63">
        <f>#VALUE!</f>
        <v>179.25</v>
      </c>
      <c r="F127" s="63">
        <f t="shared" si="3"/>
        <v>250.95</v>
      </c>
    </row>
    <row r="128" spans="2:6" ht="20.25">
      <c r="B128" s="264">
        <v>124</v>
      </c>
      <c r="C128" s="63">
        <f>#VALUE!</f>
        <v>292.59</v>
      </c>
      <c r="D128" s="63">
        <f t="shared" si="4"/>
        <v>409.63</v>
      </c>
      <c r="E128" s="63">
        <f>#VALUE!</f>
        <v>180.73</v>
      </c>
      <c r="F128" s="63">
        <f t="shared" si="3"/>
        <v>253.02</v>
      </c>
    </row>
    <row r="129" spans="2:6" ht="20.25">
      <c r="B129" s="264">
        <v>125</v>
      </c>
      <c r="C129" s="63">
        <f>#VALUE!</f>
        <v>294.76</v>
      </c>
      <c r="D129" s="63">
        <f t="shared" si="4"/>
        <v>412.66</v>
      </c>
      <c r="E129" s="63">
        <f>#VALUE!</f>
        <v>182.2</v>
      </c>
      <c r="F129" s="63">
        <f t="shared" si="3"/>
        <v>255.08</v>
      </c>
    </row>
    <row r="130" spans="2:6" ht="20.25">
      <c r="B130" s="264">
        <v>126</v>
      </c>
      <c r="C130" s="63">
        <f>#VALUE!</f>
        <v>297.2</v>
      </c>
      <c r="D130" s="63">
        <f t="shared" si="4"/>
        <v>416.08</v>
      </c>
      <c r="E130" s="63">
        <f>#VALUE!</f>
        <v>183.61</v>
      </c>
      <c r="F130" s="63">
        <f t="shared" si="3"/>
        <v>257.05</v>
      </c>
    </row>
    <row r="131" spans="2:6" ht="20.25">
      <c r="B131" s="264">
        <v>127</v>
      </c>
      <c r="C131" s="63">
        <f>#VALUE!</f>
        <v>299.64</v>
      </c>
      <c r="D131" s="63">
        <f t="shared" si="4"/>
        <v>419.5</v>
      </c>
      <c r="E131" s="63">
        <f>#VALUE!</f>
        <v>185.1</v>
      </c>
      <c r="F131" s="63">
        <f t="shared" si="3"/>
        <v>259.14</v>
      </c>
    </row>
    <row r="132" spans="2:6" ht="20.25">
      <c r="B132" s="264">
        <v>128</v>
      </c>
      <c r="C132" s="63">
        <f>#VALUE!</f>
        <v>301.82</v>
      </c>
      <c r="D132" s="63">
        <f t="shared" si="4"/>
        <v>422.55</v>
      </c>
      <c r="E132" s="63">
        <f>#VALUE!</f>
        <v>186.58</v>
      </c>
      <c r="F132" s="63">
        <f t="shared" si="3"/>
        <v>261.21</v>
      </c>
    </row>
    <row r="133" spans="2:6" ht="20.25">
      <c r="B133" s="264">
        <v>129</v>
      </c>
      <c r="C133" s="63">
        <f>#VALUE!</f>
        <v>304.82</v>
      </c>
      <c r="D133" s="63">
        <f t="shared" si="4"/>
        <v>426.75</v>
      </c>
      <c r="E133" s="63">
        <f>#VALUE!</f>
        <v>188</v>
      </c>
      <c r="F133" s="63">
        <f t="shared" si="3"/>
        <v>263.2</v>
      </c>
    </row>
    <row r="134" spans="2:6" ht="20.25">
      <c r="B134" s="264">
        <v>130</v>
      </c>
      <c r="C134" s="63">
        <f>#VALUE!</f>
        <v>306.76</v>
      </c>
      <c r="D134" s="63">
        <f t="shared" si="4"/>
        <v>429.46</v>
      </c>
      <c r="E134" s="63">
        <f>#VALUE!</f>
        <v>189.49</v>
      </c>
      <c r="F134" s="63">
        <f aca="true" t="shared" si="5" ref="F134:F197">ROUND(E134*1.4,2)</f>
        <v>265.29</v>
      </c>
    </row>
    <row r="135" spans="2:6" ht="20.25">
      <c r="B135" s="264">
        <v>131</v>
      </c>
      <c r="C135" s="63">
        <f>#VALUE!</f>
        <v>308.95</v>
      </c>
      <c r="D135" s="63">
        <f aca="true" t="shared" si="6" ref="D135:D198">ROUND(C135*1.4,2)</f>
        <v>432.53</v>
      </c>
      <c r="E135" s="63">
        <f>#VALUE!</f>
        <v>190.9</v>
      </c>
      <c r="F135" s="63">
        <f t="shared" si="5"/>
        <v>267.26</v>
      </c>
    </row>
    <row r="136" spans="2:6" ht="20.25">
      <c r="B136" s="264">
        <v>132</v>
      </c>
      <c r="C136" s="63">
        <f>#VALUE!</f>
        <v>311.44</v>
      </c>
      <c r="D136" s="63">
        <f t="shared" si="6"/>
        <v>436.02</v>
      </c>
      <c r="E136" s="63">
        <f>#VALUE!</f>
        <v>192.32</v>
      </c>
      <c r="F136" s="63">
        <f t="shared" si="5"/>
        <v>269.25</v>
      </c>
    </row>
    <row r="137" spans="2:6" ht="20.25">
      <c r="B137" s="264">
        <v>133</v>
      </c>
      <c r="C137" s="63">
        <f>#VALUE!</f>
        <v>313.64</v>
      </c>
      <c r="D137" s="63">
        <f t="shared" si="6"/>
        <v>439.1</v>
      </c>
      <c r="E137" s="63">
        <f>#VALUE!</f>
        <v>193.82</v>
      </c>
      <c r="F137" s="63">
        <f t="shared" si="5"/>
        <v>271.35</v>
      </c>
    </row>
    <row r="138" spans="2:6" ht="20.25">
      <c r="B138" s="264">
        <v>134</v>
      </c>
      <c r="C138" s="63">
        <f>#VALUE!</f>
        <v>316.15</v>
      </c>
      <c r="D138" s="63">
        <f t="shared" si="6"/>
        <v>442.61</v>
      </c>
      <c r="E138" s="63">
        <f>#VALUE!</f>
        <v>195.23</v>
      </c>
      <c r="F138" s="63">
        <f t="shared" si="5"/>
        <v>273.32</v>
      </c>
    </row>
    <row r="139" spans="2:6" ht="20.25">
      <c r="B139" s="264">
        <v>135</v>
      </c>
      <c r="C139" s="63">
        <f>#VALUE!</f>
        <v>318.36</v>
      </c>
      <c r="D139" s="63">
        <f t="shared" si="6"/>
        <v>445.7</v>
      </c>
      <c r="E139" s="63">
        <f>#VALUE!</f>
        <v>196.74</v>
      </c>
      <c r="F139" s="63">
        <f t="shared" si="5"/>
        <v>275.44</v>
      </c>
    </row>
    <row r="140" spans="2:6" ht="20.25">
      <c r="B140" s="264">
        <v>136</v>
      </c>
      <c r="C140" s="63">
        <f>#VALUE!</f>
        <v>320.58</v>
      </c>
      <c r="D140" s="63">
        <f t="shared" si="6"/>
        <v>448.81</v>
      </c>
      <c r="E140" s="63">
        <f>#VALUE!</f>
        <v>198.16</v>
      </c>
      <c r="F140" s="63">
        <f t="shared" si="5"/>
        <v>277.42</v>
      </c>
    </row>
    <row r="141" spans="2:6" ht="20.25">
      <c r="B141" s="264">
        <v>137</v>
      </c>
      <c r="C141" s="63">
        <f>#VALUE!</f>
        <v>323.11</v>
      </c>
      <c r="D141" s="63">
        <f t="shared" si="6"/>
        <v>452.35</v>
      </c>
      <c r="E141" s="63">
        <f>#VALUE!</f>
        <v>199.66</v>
      </c>
      <c r="F141" s="63">
        <f t="shared" si="5"/>
        <v>279.52</v>
      </c>
    </row>
    <row r="142" spans="2:6" ht="20.25">
      <c r="B142" s="264">
        <v>138</v>
      </c>
      <c r="C142" s="63">
        <f>#VALUE!</f>
        <v>325.33</v>
      </c>
      <c r="D142" s="63">
        <f t="shared" si="6"/>
        <v>455.46</v>
      </c>
      <c r="E142" s="63">
        <f>#VALUE!</f>
        <v>201.09</v>
      </c>
      <c r="F142" s="63">
        <f t="shared" si="5"/>
        <v>281.53</v>
      </c>
    </row>
    <row r="143" spans="2:6" ht="20.25">
      <c r="B143" s="264">
        <v>139</v>
      </c>
      <c r="C143" s="63">
        <f>#VALUE!</f>
        <v>327.88</v>
      </c>
      <c r="D143" s="63">
        <f t="shared" si="6"/>
        <v>459.03</v>
      </c>
      <c r="E143" s="63">
        <f>#VALUE!</f>
        <v>202.51</v>
      </c>
      <c r="F143" s="63">
        <f t="shared" si="5"/>
        <v>283.51</v>
      </c>
    </row>
    <row r="144" spans="2:6" ht="20.25">
      <c r="B144" s="264">
        <v>140</v>
      </c>
      <c r="C144" s="63">
        <f>#VALUE!</f>
        <v>330.12</v>
      </c>
      <c r="D144" s="63">
        <f t="shared" si="6"/>
        <v>462.17</v>
      </c>
      <c r="E144" s="63">
        <f>#VALUE!</f>
        <v>203.94</v>
      </c>
      <c r="F144" s="63">
        <f t="shared" si="5"/>
        <v>285.52</v>
      </c>
    </row>
    <row r="145" spans="2:6" ht="20.25">
      <c r="B145" s="264">
        <v>141</v>
      </c>
      <c r="C145" s="63">
        <f>#VALUE!</f>
        <v>332.36</v>
      </c>
      <c r="D145" s="63">
        <f t="shared" si="6"/>
        <v>465.3</v>
      </c>
      <c r="E145" s="63">
        <f>#VALUE!</f>
        <v>205.45</v>
      </c>
      <c r="F145" s="63">
        <f t="shared" si="5"/>
        <v>287.63</v>
      </c>
    </row>
    <row r="146" spans="2:6" ht="20.25">
      <c r="B146" s="264">
        <v>142</v>
      </c>
      <c r="C146" s="63">
        <f>#VALUE!</f>
        <v>334.93</v>
      </c>
      <c r="D146" s="63">
        <f t="shared" si="6"/>
        <v>468.9</v>
      </c>
      <c r="E146" s="63">
        <f>#VALUE!</f>
        <v>206.88</v>
      </c>
      <c r="F146" s="63">
        <f t="shared" si="5"/>
        <v>289.63</v>
      </c>
    </row>
    <row r="147" spans="2:6" ht="20.25">
      <c r="B147" s="264">
        <v>143</v>
      </c>
      <c r="C147" s="63">
        <f>#VALUE!</f>
        <v>337.18</v>
      </c>
      <c r="D147" s="63">
        <f t="shared" si="6"/>
        <v>472.05</v>
      </c>
      <c r="E147" s="63">
        <f>#VALUE!</f>
        <v>208.31</v>
      </c>
      <c r="F147" s="63">
        <f t="shared" si="5"/>
        <v>291.63</v>
      </c>
    </row>
    <row r="148" spans="2:6" ht="20.25">
      <c r="B148" s="264">
        <v>144</v>
      </c>
      <c r="C148" s="63">
        <f>#VALUE!</f>
        <v>339.43</v>
      </c>
      <c r="D148" s="63">
        <f t="shared" si="6"/>
        <v>475.2</v>
      </c>
      <c r="E148" s="63">
        <f>#VALUE!</f>
        <v>209.83</v>
      </c>
      <c r="F148" s="63">
        <f t="shared" si="5"/>
        <v>293.76</v>
      </c>
    </row>
    <row r="149" spans="2:6" ht="20.25">
      <c r="B149" s="264">
        <v>145</v>
      </c>
      <c r="C149" s="63">
        <f>#VALUE!</f>
        <v>342.04</v>
      </c>
      <c r="D149" s="63">
        <f t="shared" si="6"/>
        <v>478.86</v>
      </c>
      <c r="E149" s="63">
        <f>#VALUE!</f>
        <v>211.27</v>
      </c>
      <c r="F149" s="63">
        <f t="shared" si="5"/>
        <v>295.78</v>
      </c>
    </row>
    <row r="150" spans="2:6" ht="20.25">
      <c r="B150" s="264">
        <v>146</v>
      </c>
      <c r="C150" s="63">
        <f>#VALUE!</f>
        <v>344.31</v>
      </c>
      <c r="D150" s="63">
        <f t="shared" si="6"/>
        <v>482.03</v>
      </c>
      <c r="E150" s="63">
        <f>#VALUE!</f>
        <v>212.7</v>
      </c>
      <c r="F150" s="63">
        <f t="shared" si="5"/>
        <v>297.78</v>
      </c>
    </row>
    <row r="151" spans="2:6" ht="20.25">
      <c r="B151" s="264">
        <v>147</v>
      </c>
      <c r="C151" s="63">
        <f>#VALUE!</f>
        <v>346.57</v>
      </c>
      <c r="D151" s="63">
        <f t="shared" si="6"/>
        <v>485.2</v>
      </c>
      <c r="E151" s="63">
        <f>#VALUE!</f>
        <v>214.13</v>
      </c>
      <c r="F151" s="63">
        <f t="shared" si="5"/>
        <v>299.78</v>
      </c>
    </row>
    <row r="152" spans="2:6" ht="20.25">
      <c r="B152" s="264">
        <v>148</v>
      </c>
      <c r="C152" s="63">
        <f>#VALUE!</f>
        <v>348.84</v>
      </c>
      <c r="D152" s="63">
        <f t="shared" si="6"/>
        <v>488.38</v>
      </c>
      <c r="E152" s="63">
        <f>#VALUE!</f>
        <v>215.57</v>
      </c>
      <c r="F152" s="63">
        <f t="shared" si="5"/>
        <v>301.8</v>
      </c>
    </row>
    <row r="153" spans="2:6" ht="20.25">
      <c r="B153" s="264">
        <v>149</v>
      </c>
      <c r="C153" s="63">
        <f>#VALUE!</f>
        <v>351.12</v>
      </c>
      <c r="D153" s="63">
        <f t="shared" si="6"/>
        <v>491.57</v>
      </c>
      <c r="E153" s="63">
        <f>#VALUE!</f>
        <v>217.11</v>
      </c>
      <c r="F153" s="63">
        <f t="shared" si="5"/>
        <v>303.95</v>
      </c>
    </row>
    <row r="154" spans="2:6" ht="20.25">
      <c r="B154" s="264">
        <v>150</v>
      </c>
      <c r="C154" s="63">
        <f>#VALUE!</f>
        <v>353.77</v>
      </c>
      <c r="D154" s="63">
        <f t="shared" si="6"/>
        <v>495.28</v>
      </c>
      <c r="E154" s="63">
        <f>#VALUE!</f>
        <v>218.54</v>
      </c>
      <c r="F154" s="63">
        <f t="shared" si="5"/>
        <v>305.96</v>
      </c>
    </row>
    <row r="155" spans="2:6" ht="20.25">
      <c r="B155" s="264">
        <v>151</v>
      </c>
      <c r="C155" s="63">
        <f>#VALUE!</f>
        <v>356.06</v>
      </c>
      <c r="D155" s="63">
        <f t="shared" si="6"/>
        <v>498.48</v>
      </c>
      <c r="E155" s="63">
        <f>#VALUE!</f>
        <v>219.98</v>
      </c>
      <c r="F155" s="63">
        <f t="shared" si="5"/>
        <v>307.97</v>
      </c>
    </row>
    <row r="156" spans="2:6" ht="20.25">
      <c r="B156" s="264">
        <v>152</v>
      </c>
      <c r="C156" s="63">
        <f>#VALUE!</f>
        <v>358.35</v>
      </c>
      <c r="D156" s="63">
        <f t="shared" si="6"/>
        <v>501.69</v>
      </c>
      <c r="E156" s="63">
        <f>#VALUE!</f>
        <v>221.43</v>
      </c>
      <c r="F156" s="63">
        <f t="shared" si="5"/>
        <v>310</v>
      </c>
    </row>
    <row r="157" spans="2:6" ht="20.25">
      <c r="B157" s="264">
        <v>153</v>
      </c>
      <c r="C157" s="63">
        <f>#VALUE!</f>
        <v>360.65</v>
      </c>
      <c r="D157" s="63">
        <f t="shared" si="6"/>
        <v>504.91</v>
      </c>
      <c r="E157" s="63">
        <f>#VALUE!</f>
        <v>222.87</v>
      </c>
      <c r="F157" s="63">
        <f t="shared" si="5"/>
        <v>312.02</v>
      </c>
    </row>
    <row r="158" spans="2:6" ht="20.25">
      <c r="B158" s="264">
        <v>154</v>
      </c>
      <c r="C158" s="63">
        <f>#VALUE!</f>
        <v>362.95</v>
      </c>
      <c r="D158" s="63">
        <f t="shared" si="6"/>
        <v>508.13</v>
      </c>
      <c r="E158" s="63">
        <f>#VALUE!</f>
        <v>224.31</v>
      </c>
      <c r="F158" s="63">
        <f t="shared" si="5"/>
        <v>314.03</v>
      </c>
    </row>
    <row r="159" spans="2:6" ht="20.25">
      <c r="B159" s="264">
        <v>155</v>
      </c>
      <c r="C159" s="63">
        <f>#VALUE!</f>
        <v>365.26</v>
      </c>
      <c r="D159" s="63">
        <f t="shared" si="6"/>
        <v>511.36</v>
      </c>
      <c r="E159" s="63">
        <f>#VALUE!</f>
        <v>225.76</v>
      </c>
      <c r="F159" s="63">
        <f t="shared" si="5"/>
        <v>316.06</v>
      </c>
    </row>
    <row r="160" spans="2:6" ht="20.25">
      <c r="B160" s="264">
        <v>156</v>
      </c>
      <c r="C160" s="63">
        <f>#VALUE!</f>
        <v>367.57</v>
      </c>
      <c r="D160" s="63">
        <f t="shared" si="6"/>
        <v>514.6</v>
      </c>
      <c r="E160" s="63">
        <f>#VALUE!</f>
        <v>227.2</v>
      </c>
      <c r="F160" s="63">
        <f t="shared" si="5"/>
        <v>318.08</v>
      </c>
    </row>
    <row r="161" spans="2:6" ht="20.25">
      <c r="B161" s="264">
        <v>157</v>
      </c>
      <c r="C161" s="63">
        <f>#VALUE!</f>
        <v>369.88</v>
      </c>
      <c r="D161" s="63">
        <f t="shared" si="6"/>
        <v>517.83</v>
      </c>
      <c r="E161" s="63">
        <f>#VALUE!</f>
        <v>228.65</v>
      </c>
      <c r="F161" s="63">
        <f t="shared" si="5"/>
        <v>320.11</v>
      </c>
    </row>
    <row r="162" spans="2:6" ht="20.25">
      <c r="B162" s="264">
        <v>158</v>
      </c>
      <c r="C162" s="63">
        <f>#VALUE!</f>
        <v>372.62</v>
      </c>
      <c r="D162" s="63">
        <f t="shared" si="6"/>
        <v>521.67</v>
      </c>
      <c r="E162" s="63">
        <f>#VALUE!</f>
        <v>230.1</v>
      </c>
      <c r="F162" s="63">
        <f t="shared" si="5"/>
        <v>322.14</v>
      </c>
    </row>
    <row r="163" spans="2:6" ht="20.25">
      <c r="B163" s="264">
        <v>159</v>
      </c>
      <c r="C163" s="63">
        <f>#VALUE!</f>
        <v>374.94</v>
      </c>
      <c r="D163" s="63">
        <f t="shared" si="6"/>
        <v>524.92</v>
      </c>
      <c r="E163" s="63">
        <f>#VALUE!</f>
        <v>231.55</v>
      </c>
      <c r="F163" s="63">
        <f t="shared" si="5"/>
        <v>324.17</v>
      </c>
    </row>
    <row r="164" spans="2:6" ht="20.25">
      <c r="B164" s="264">
        <v>160</v>
      </c>
      <c r="C164" s="63">
        <f>#VALUE!</f>
        <v>377.28</v>
      </c>
      <c r="D164" s="63">
        <f t="shared" si="6"/>
        <v>528.19</v>
      </c>
      <c r="E164" s="63">
        <f>#VALUE!</f>
        <v>233</v>
      </c>
      <c r="F164" s="63">
        <f t="shared" si="5"/>
        <v>326.2</v>
      </c>
    </row>
    <row r="165" spans="2:6" ht="20.25">
      <c r="B165" s="264">
        <v>161</v>
      </c>
      <c r="C165" s="63">
        <f>#VALUE!</f>
        <v>379.62</v>
      </c>
      <c r="D165" s="63">
        <f t="shared" si="6"/>
        <v>531.47</v>
      </c>
      <c r="E165" s="63">
        <f>#VALUE!</f>
        <v>234.45</v>
      </c>
      <c r="F165" s="63">
        <f t="shared" si="5"/>
        <v>328.23</v>
      </c>
    </row>
    <row r="166" spans="2:6" ht="20.25">
      <c r="B166" s="264">
        <v>162</v>
      </c>
      <c r="C166" s="63">
        <f>#VALUE!</f>
        <v>381.96</v>
      </c>
      <c r="D166" s="63">
        <f t="shared" si="6"/>
        <v>534.74</v>
      </c>
      <c r="E166" s="63">
        <f>#VALUE!</f>
        <v>235.91</v>
      </c>
      <c r="F166" s="63">
        <f t="shared" si="5"/>
        <v>330.27</v>
      </c>
    </row>
    <row r="167" spans="2:6" ht="20.25">
      <c r="B167" s="264">
        <v>163</v>
      </c>
      <c r="C167" s="63">
        <f>#VALUE!</f>
        <v>384.31</v>
      </c>
      <c r="D167" s="63">
        <f t="shared" si="6"/>
        <v>538.03</v>
      </c>
      <c r="E167" s="63">
        <f>#VALUE!</f>
        <v>237.36</v>
      </c>
      <c r="F167" s="63">
        <f t="shared" si="5"/>
        <v>332.3</v>
      </c>
    </row>
    <row r="168" spans="2:6" ht="20.25">
      <c r="B168" s="264">
        <v>164</v>
      </c>
      <c r="C168" s="63">
        <f>#VALUE!</f>
        <v>386.67</v>
      </c>
      <c r="D168" s="63">
        <f t="shared" si="6"/>
        <v>541.34</v>
      </c>
      <c r="E168" s="63">
        <f>#VALUE!</f>
        <v>238.82</v>
      </c>
      <c r="F168" s="63">
        <f t="shared" si="5"/>
        <v>334.35</v>
      </c>
    </row>
    <row r="169" spans="2:6" ht="20.25">
      <c r="B169" s="264">
        <v>165</v>
      </c>
      <c r="C169" s="63">
        <f>#VALUE!</f>
        <v>389.03</v>
      </c>
      <c r="D169" s="63">
        <f t="shared" si="6"/>
        <v>544.64</v>
      </c>
      <c r="E169" s="63">
        <f>#VALUE!</f>
        <v>240.28</v>
      </c>
      <c r="F169" s="63">
        <f t="shared" si="5"/>
        <v>336.39</v>
      </c>
    </row>
    <row r="170" spans="2:6" ht="20.25">
      <c r="B170" s="264">
        <v>166</v>
      </c>
      <c r="C170" s="63">
        <f>#VALUE!</f>
        <v>391.39</v>
      </c>
      <c r="D170" s="63">
        <f t="shared" si="6"/>
        <v>547.95</v>
      </c>
      <c r="E170" s="63">
        <f>#VALUE!</f>
        <v>241.74</v>
      </c>
      <c r="F170" s="63">
        <f t="shared" si="5"/>
        <v>338.44</v>
      </c>
    </row>
    <row r="171" spans="2:6" ht="20.25">
      <c r="B171" s="264">
        <v>167</v>
      </c>
      <c r="C171" s="63">
        <f>#VALUE!</f>
        <v>393.76</v>
      </c>
      <c r="D171" s="63">
        <f t="shared" si="6"/>
        <v>551.26</v>
      </c>
      <c r="E171" s="63">
        <f>#VALUE!</f>
        <v>243.2</v>
      </c>
      <c r="F171" s="63">
        <f t="shared" si="5"/>
        <v>340.48</v>
      </c>
    </row>
    <row r="172" spans="2:6" ht="20.25">
      <c r="B172" s="264">
        <v>168</v>
      </c>
      <c r="C172" s="63">
        <f>#VALUE!</f>
        <v>396.14</v>
      </c>
      <c r="D172" s="63">
        <f t="shared" si="6"/>
        <v>554.6</v>
      </c>
      <c r="E172" s="63">
        <f>#VALUE!</f>
        <v>244.66</v>
      </c>
      <c r="F172" s="63">
        <f t="shared" si="5"/>
        <v>342.52</v>
      </c>
    </row>
    <row r="173" spans="2:6" ht="20.25">
      <c r="B173" s="264">
        <v>169</v>
      </c>
      <c r="C173" s="63">
        <f>#VALUE!</f>
        <v>398.05</v>
      </c>
      <c r="D173" s="63">
        <f t="shared" si="6"/>
        <v>557.27</v>
      </c>
      <c r="E173" s="63">
        <f>#VALUE!</f>
        <v>246.13</v>
      </c>
      <c r="F173" s="63">
        <f t="shared" si="5"/>
        <v>344.58</v>
      </c>
    </row>
    <row r="174" spans="2:6" ht="20.25">
      <c r="B174" s="264">
        <v>170</v>
      </c>
      <c r="C174" s="63">
        <f>#VALUE!</f>
        <v>400.43</v>
      </c>
      <c r="D174" s="63">
        <f t="shared" si="6"/>
        <v>560.6</v>
      </c>
      <c r="E174" s="63">
        <f>#VALUE!</f>
        <v>247.59</v>
      </c>
      <c r="F174" s="63">
        <f t="shared" si="5"/>
        <v>346.63</v>
      </c>
    </row>
    <row r="175" spans="2:6" ht="20.25">
      <c r="B175" s="264">
        <v>171</v>
      </c>
      <c r="C175" s="63">
        <f>#VALUE!</f>
        <v>402.82</v>
      </c>
      <c r="D175" s="63">
        <f t="shared" si="6"/>
        <v>563.95</v>
      </c>
      <c r="E175" s="63">
        <f>#VALUE!</f>
        <v>249.06</v>
      </c>
      <c r="F175" s="63">
        <f t="shared" si="5"/>
        <v>348.68</v>
      </c>
    </row>
    <row r="176" spans="2:6" ht="20.25">
      <c r="B176" s="264">
        <v>172</v>
      </c>
      <c r="C176" s="63">
        <f>#VALUE!</f>
        <v>405.22</v>
      </c>
      <c r="D176" s="63">
        <f t="shared" si="6"/>
        <v>567.31</v>
      </c>
      <c r="E176" s="63">
        <f>#VALUE!</f>
        <v>250.53</v>
      </c>
      <c r="F176" s="63">
        <f t="shared" si="5"/>
        <v>350.74</v>
      </c>
    </row>
    <row r="177" spans="2:6" ht="20.25">
      <c r="B177" s="264">
        <v>173</v>
      </c>
      <c r="C177" s="63">
        <f>#VALUE!</f>
        <v>407.62</v>
      </c>
      <c r="D177" s="63">
        <f t="shared" si="6"/>
        <v>570.67</v>
      </c>
      <c r="E177" s="63">
        <f>#VALUE!</f>
        <v>251.87</v>
      </c>
      <c r="F177" s="63">
        <f t="shared" si="5"/>
        <v>352.62</v>
      </c>
    </row>
    <row r="178" spans="2:6" ht="20.25">
      <c r="B178" s="264">
        <v>174</v>
      </c>
      <c r="C178" s="63">
        <f>#VALUE!</f>
        <v>410.03</v>
      </c>
      <c r="D178" s="63">
        <f t="shared" si="6"/>
        <v>574.04</v>
      </c>
      <c r="E178" s="63">
        <f>#VALUE!</f>
        <v>253.34</v>
      </c>
      <c r="F178" s="63">
        <f t="shared" si="5"/>
        <v>354.68</v>
      </c>
    </row>
    <row r="179" spans="2:6" ht="20.25">
      <c r="B179" s="264">
        <v>175</v>
      </c>
      <c r="C179" s="63">
        <f>#VALUE!</f>
        <v>412.44</v>
      </c>
      <c r="D179" s="63">
        <f t="shared" si="6"/>
        <v>577.42</v>
      </c>
      <c r="E179" s="63">
        <f>#VALUE!</f>
        <v>254.81</v>
      </c>
      <c r="F179" s="63">
        <f t="shared" si="5"/>
        <v>356.73</v>
      </c>
    </row>
    <row r="180" spans="2:6" ht="20.25">
      <c r="B180" s="264">
        <v>176</v>
      </c>
      <c r="C180" s="63">
        <f>#VALUE!</f>
        <v>414.86</v>
      </c>
      <c r="D180" s="63">
        <f t="shared" si="6"/>
        <v>580.8</v>
      </c>
      <c r="E180" s="63">
        <f>#VALUE!</f>
        <v>256.29</v>
      </c>
      <c r="F180" s="63">
        <f t="shared" si="5"/>
        <v>358.81</v>
      </c>
    </row>
    <row r="181" spans="2:6" ht="20.25">
      <c r="B181" s="264">
        <v>177</v>
      </c>
      <c r="C181" s="63">
        <f>#VALUE!</f>
        <v>417.29</v>
      </c>
      <c r="D181" s="63">
        <f t="shared" si="6"/>
        <v>584.21</v>
      </c>
      <c r="E181" s="63">
        <f>#VALUE!</f>
        <v>257.76</v>
      </c>
      <c r="F181" s="63">
        <f t="shared" si="5"/>
        <v>360.86</v>
      </c>
    </row>
    <row r="182" spans="2:6" ht="20.25">
      <c r="B182" s="264">
        <v>178</v>
      </c>
      <c r="C182" s="63">
        <f>#VALUE!</f>
        <v>419.2</v>
      </c>
      <c r="D182" s="63">
        <f t="shared" si="6"/>
        <v>586.88</v>
      </c>
      <c r="E182" s="63">
        <f>#VALUE!</f>
        <v>259.24</v>
      </c>
      <c r="F182" s="63">
        <f t="shared" si="5"/>
        <v>362.94</v>
      </c>
    </row>
    <row r="183" spans="2:6" ht="20.25">
      <c r="B183" s="264">
        <v>179</v>
      </c>
      <c r="C183" s="63">
        <f>#VALUE!</f>
        <v>421.64</v>
      </c>
      <c r="D183" s="63">
        <f t="shared" si="6"/>
        <v>590.3</v>
      </c>
      <c r="E183" s="63">
        <f>#VALUE!</f>
        <v>260.58</v>
      </c>
      <c r="F183" s="63">
        <f t="shared" si="5"/>
        <v>364.81</v>
      </c>
    </row>
    <row r="184" spans="2:6" ht="20.25">
      <c r="B184" s="264">
        <v>180</v>
      </c>
      <c r="C184" s="63">
        <f>#VALUE!</f>
        <v>424.08</v>
      </c>
      <c r="D184" s="63">
        <f t="shared" si="6"/>
        <v>593.71</v>
      </c>
      <c r="E184" s="63">
        <f>#VALUE!</f>
        <v>262.06</v>
      </c>
      <c r="F184" s="63">
        <f t="shared" si="5"/>
        <v>366.88</v>
      </c>
    </row>
    <row r="185" spans="2:6" ht="20.25">
      <c r="B185" s="264">
        <v>181</v>
      </c>
      <c r="C185" s="63">
        <f>#VALUE!</f>
        <v>426.53</v>
      </c>
      <c r="D185" s="63">
        <f t="shared" si="6"/>
        <v>597.14</v>
      </c>
      <c r="E185" s="63">
        <f>#VALUE!</f>
        <v>263.54</v>
      </c>
      <c r="F185" s="63">
        <f t="shared" si="5"/>
        <v>368.96</v>
      </c>
    </row>
    <row r="186" spans="2:6" ht="20.25">
      <c r="B186" s="264">
        <v>182</v>
      </c>
      <c r="C186" s="63">
        <f>#VALUE!</f>
        <v>428.98</v>
      </c>
      <c r="D186" s="63">
        <f t="shared" si="6"/>
        <v>600.57</v>
      </c>
      <c r="E186" s="63">
        <f>#VALUE!</f>
        <v>265.03</v>
      </c>
      <c r="F186" s="63">
        <f t="shared" si="5"/>
        <v>371.04</v>
      </c>
    </row>
    <row r="187" spans="2:6" ht="20.25">
      <c r="B187" s="264">
        <v>183</v>
      </c>
      <c r="C187" s="63">
        <f>#VALUE!</f>
        <v>431.45</v>
      </c>
      <c r="D187" s="63">
        <f t="shared" si="6"/>
        <v>604.03</v>
      </c>
      <c r="E187" s="63">
        <f>#VALUE!</f>
        <v>266.51</v>
      </c>
      <c r="F187" s="63">
        <f t="shared" si="5"/>
        <v>373.11</v>
      </c>
    </row>
    <row r="188" spans="2:6" ht="20.25">
      <c r="B188" s="264">
        <v>184</v>
      </c>
      <c r="C188" s="63">
        <f>#VALUE!</f>
        <v>433.36</v>
      </c>
      <c r="D188" s="63">
        <f t="shared" si="6"/>
        <v>606.7</v>
      </c>
      <c r="E188" s="63">
        <f>#VALUE!</f>
        <v>267.85</v>
      </c>
      <c r="F188" s="63">
        <f t="shared" si="5"/>
        <v>374.99</v>
      </c>
    </row>
    <row r="189" spans="2:6" ht="20.25">
      <c r="B189" s="264">
        <v>185</v>
      </c>
      <c r="C189" s="63">
        <f>#VALUE!</f>
        <v>435.83</v>
      </c>
      <c r="D189" s="63">
        <f t="shared" si="6"/>
        <v>610.16</v>
      </c>
      <c r="E189" s="63">
        <f>#VALUE!</f>
        <v>269.34</v>
      </c>
      <c r="F189" s="63">
        <f t="shared" si="5"/>
        <v>377.08</v>
      </c>
    </row>
    <row r="190" spans="2:6" ht="20.25">
      <c r="B190" s="264">
        <v>186</v>
      </c>
      <c r="C190" s="63">
        <f>#VALUE!</f>
        <v>438.31</v>
      </c>
      <c r="D190" s="63">
        <f t="shared" si="6"/>
        <v>613.63</v>
      </c>
      <c r="E190" s="63">
        <f>#VALUE!</f>
        <v>270.83</v>
      </c>
      <c r="F190" s="63">
        <f t="shared" si="5"/>
        <v>379.16</v>
      </c>
    </row>
    <row r="191" spans="2:6" ht="20.25">
      <c r="B191" s="264">
        <v>187</v>
      </c>
      <c r="C191" s="63">
        <f>#VALUE!</f>
        <v>440.79</v>
      </c>
      <c r="D191" s="63">
        <f t="shared" si="6"/>
        <v>617.11</v>
      </c>
      <c r="E191" s="63">
        <f>#VALUE!</f>
        <v>272.32</v>
      </c>
      <c r="F191" s="63">
        <f t="shared" si="5"/>
        <v>381.25</v>
      </c>
    </row>
    <row r="192" spans="2:6" ht="20.25">
      <c r="B192" s="264">
        <v>188</v>
      </c>
      <c r="C192" s="63">
        <f>#VALUE!</f>
        <v>442.7</v>
      </c>
      <c r="D192" s="63">
        <f t="shared" si="6"/>
        <v>619.78</v>
      </c>
      <c r="E192" s="63">
        <f>#VALUE!</f>
        <v>273.66</v>
      </c>
      <c r="F192" s="63">
        <f t="shared" si="5"/>
        <v>383.12</v>
      </c>
    </row>
    <row r="193" spans="2:6" ht="20.25">
      <c r="B193" s="264">
        <v>189</v>
      </c>
      <c r="C193" s="63">
        <f>#VALUE!</f>
        <v>445.2</v>
      </c>
      <c r="D193" s="63">
        <f t="shared" si="6"/>
        <v>623.28</v>
      </c>
      <c r="E193" s="63">
        <f>#VALUE!</f>
        <v>275.16</v>
      </c>
      <c r="F193" s="63">
        <f t="shared" si="5"/>
        <v>385.22</v>
      </c>
    </row>
    <row r="194" spans="2:6" ht="20.25">
      <c r="B194" s="264">
        <v>190</v>
      </c>
      <c r="C194" s="63">
        <f>#VALUE!</f>
        <v>447.7</v>
      </c>
      <c r="D194" s="63">
        <f t="shared" si="6"/>
        <v>626.78</v>
      </c>
      <c r="E194" s="63">
        <f>#VALUE!</f>
        <v>276.65</v>
      </c>
      <c r="F194" s="63">
        <f t="shared" si="5"/>
        <v>387.31</v>
      </c>
    </row>
    <row r="195" spans="2:6" ht="20.25">
      <c r="B195" s="264">
        <v>191</v>
      </c>
      <c r="C195" s="63">
        <f>#VALUE!</f>
        <v>450.21</v>
      </c>
      <c r="D195" s="63">
        <f t="shared" si="6"/>
        <v>630.29</v>
      </c>
      <c r="E195" s="63">
        <f>#VALUE!</f>
        <v>278.15</v>
      </c>
      <c r="F195" s="63">
        <f t="shared" si="5"/>
        <v>389.41</v>
      </c>
    </row>
    <row r="196" spans="2:6" ht="20.25">
      <c r="B196" s="264">
        <v>192</v>
      </c>
      <c r="C196" s="63">
        <f>#VALUE!</f>
        <v>452.12</v>
      </c>
      <c r="D196" s="63">
        <f t="shared" si="6"/>
        <v>632.97</v>
      </c>
      <c r="E196" s="63">
        <f>#VALUE!</f>
        <v>279.49</v>
      </c>
      <c r="F196" s="63">
        <f t="shared" si="5"/>
        <v>391.29</v>
      </c>
    </row>
    <row r="197" spans="2:6" ht="20.25">
      <c r="B197" s="264">
        <v>193</v>
      </c>
      <c r="C197" s="63">
        <f>#VALUE!</f>
        <v>454.64</v>
      </c>
      <c r="D197" s="63">
        <f t="shared" si="6"/>
        <v>636.5</v>
      </c>
      <c r="E197" s="63">
        <f>#VALUE!</f>
        <v>280.99</v>
      </c>
      <c r="F197" s="63">
        <f t="shared" si="5"/>
        <v>393.39</v>
      </c>
    </row>
    <row r="198" spans="2:6" ht="20.25">
      <c r="B198" s="264">
        <v>194</v>
      </c>
      <c r="C198" s="63">
        <f>#VALUE!</f>
        <v>457.17</v>
      </c>
      <c r="D198" s="63">
        <f t="shared" si="6"/>
        <v>640.04</v>
      </c>
      <c r="E198" s="63">
        <f>#VALUE!</f>
        <v>282.5</v>
      </c>
      <c r="F198" s="63">
        <f aca="true" t="shared" si="7" ref="F198:F204">ROUND(E198*1.4,2)</f>
        <v>395.5</v>
      </c>
    </row>
    <row r="199" spans="2:6" ht="20.25">
      <c r="B199" s="264">
        <v>195</v>
      </c>
      <c r="C199" s="63">
        <f>#VALUE!</f>
        <v>459.71</v>
      </c>
      <c r="D199" s="63">
        <f aca="true" t="shared" si="8" ref="D199:D204">ROUND(C199*1.4,2)</f>
        <v>643.59</v>
      </c>
      <c r="E199" s="63">
        <f>#VALUE!</f>
        <v>283.84</v>
      </c>
      <c r="F199" s="63">
        <f t="shared" si="7"/>
        <v>397.38</v>
      </c>
    </row>
    <row r="200" spans="2:6" ht="20.25">
      <c r="B200" s="264">
        <v>196</v>
      </c>
      <c r="C200" s="63">
        <f>#VALUE!</f>
        <v>461.62</v>
      </c>
      <c r="D200" s="63">
        <f t="shared" si="8"/>
        <v>646.27</v>
      </c>
      <c r="E200" s="63">
        <f>#VALUE!</f>
        <v>285.34</v>
      </c>
      <c r="F200" s="63">
        <f t="shared" si="7"/>
        <v>399.48</v>
      </c>
    </row>
    <row r="201" spans="2:6" ht="20.25">
      <c r="B201" s="264">
        <v>197</v>
      </c>
      <c r="C201" s="63">
        <f>#VALUE!</f>
        <v>464.17</v>
      </c>
      <c r="D201" s="63">
        <f t="shared" si="8"/>
        <v>649.84</v>
      </c>
      <c r="E201" s="63">
        <f>#VALUE!</f>
        <v>286.85</v>
      </c>
      <c r="F201" s="63">
        <f t="shared" si="7"/>
        <v>401.59</v>
      </c>
    </row>
    <row r="202" spans="2:6" ht="20.25">
      <c r="B202" s="264">
        <v>198</v>
      </c>
      <c r="C202" s="63">
        <f>#VALUE!</f>
        <v>466.72</v>
      </c>
      <c r="D202" s="63">
        <f t="shared" si="8"/>
        <v>653.41</v>
      </c>
      <c r="E202" s="63">
        <f>#VALUE!</f>
        <v>288.19</v>
      </c>
      <c r="F202" s="63">
        <f t="shared" si="7"/>
        <v>403.47</v>
      </c>
    </row>
    <row r="203" spans="2:6" ht="20.25">
      <c r="B203" s="264">
        <v>199</v>
      </c>
      <c r="C203" s="63">
        <f>#VALUE!</f>
        <v>468.63</v>
      </c>
      <c r="D203" s="63">
        <f t="shared" si="8"/>
        <v>656.08</v>
      </c>
      <c r="E203" s="63">
        <f>#VALUE!</f>
        <v>289.7</v>
      </c>
      <c r="F203" s="63">
        <f t="shared" si="7"/>
        <v>405.58</v>
      </c>
    </row>
    <row r="204" spans="2:6" ht="21" thickBot="1">
      <c r="B204" s="264">
        <v>200</v>
      </c>
      <c r="C204" s="63">
        <f>#VALUE!</f>
        <v>471.2</v>
      </c>
      <c r="D204" s="63">
        <f t="shared" si="8"/>
        <v>659.68</v>
      </c>
      <c r="E204" s="63">
        <f>#VALUE!</f>
        <v>291.21</v>
      </c>
      <c r="F204" s="63">
        <f t="shared" si="7"/>
        <v>407.69</v>
      </c>
    </row>
    <row r="205" spans="2:6" ht="21" thickBot="1">
      <c r="B205" s="304"/>
      <c r="C205" s="304">
        <f>#VALUE!</f>
        <v>2.36</v>
      </c>
      <c r="D205" s="304">
        <f>ROUNDDOWN(C205*1.4,2)</f>
        <v>3.3</v>
      </c>
      <c r="E205" s="304">
        <f>#VALUE!</f>
        <v>1.46</v>
      </c>
      <c r="F205" s="305">
        <f>ROUNDDOWN(E205*1.4,2)</f>
        <v>2.04</v>
      </c>
    </row>
    <row r="206" spans="2:5" ht="20.25">
      <c r="B206" s="57"/>
      <c r="C206" s="58"/>
      <c r="D206" s="57"/>
      <c r="E206" s="57"/>
    </row>
    <row r="207" spans="2:5" ht="20.25">
      <c r="B207" s="57"/>
      <c r="C207" s="58"/>
      <c r="D207" s="57"/>
      <c r="E207" s="57"/>
    </row>
    <row r="208" spans="2:5" ht="20.25">
      <c r="B208" s="57"/>
      <c r="C208" s="58"/>
      <c r="D208" s="57"/>
      <c r="E208" s="57"/>
    </row>
  </sheetData>
  <sheetProtection/>
  <mergeCells count="31">
    <mergeCell ref="BH2:BI2"/>
    <mergeCell ref="AT2:AU2"/>
    <mergeCell ref="AZ2:BA2"/>
    <mergeCell ref="BB2:BC2"/>
    <mergeCell ref="BJ2:BK2"/>
    <mergeCell ref="BL2:BM2"/>
    <mergeCell ref="AV2:AW2"/>
    <mergeCell ref="AL2:AM2"/>
    <mergeCell ref="BD2:BE2"/>
    <mergeCell ref="AX2:AY2"/>
    <mergeCell ref="AP2:AQ2"/>
    <mergeCell ref="AR2:AS2"/>
    <mergeCell ref="BW31:BX31"/>
    <mergeCell ref="AN2:AO2"/>
    <mergeCell ref="BF2:BG2"/>
    <mergeCell ref="BN2:BO2"/>
    <mergeCell ref="BP2:BQ2"/>
    <mergeCell ref="X2:Y2"/>
    <mergeCell ref="Z2:AA2"/>
    <mergeCell ref="AB2:AC2"/>
    <mergeCell ref="AD2:AE2"/>
    <mergeCell ref="AJ2:AK2"/>
    <mergeCell ref="AF2:AG2"/>
    <mergeCell ref="AH2:AI2"/>
    <mergeCell ref="J2:K2"/>
    <mergeCell ref="L2:M2"/>
    <mergeCell ref="N2:O2"/>
    <mergeCell ref="P2:Q2"/>
    <mergeCell ref="R2:S2"/>
    <mergeCell ref="V2:W2"/>
    <mergeCell ref="T2:U2"/>
  </mergeCells>
  <printOptions/>
  <pageMargins left="0.38" right="0.26" top="0.51" bottom="0.46" header="0.5118110236220472" footer="0.5118110236220472"/>
  <pageSetup fitToHeight="1" fitToWidth="1" horizontalDpi="300" verticalDpi="300" orientation="portrait" paperSize="9" scale="19" r:id="rId1"/>
  <ignoredErrors>
    <ignoredError sqref="E5:E205" formula="1"/>
    <ignoredError sqref="F9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I206"/>
  <sheetViews>
    <sheetView zoomScalePageLayoutView="0" workbookViewId="0" topLeftCell="A1">
      <selection activeCell="I7" sqref="I7"/>
    </sheetView>
  </sheetViews>
  <sheetFormatPr defaultColWidth="9.140625" defaultRowHeight="21.75"/>
  <cols>
    <col min="1" max="21" width="9.140625" style="148" customWidth="1"/>
    <col min="22" max="30" width="9.140625" style="148" hidden="1" customWidth="1"/>
    <col min="31" max="47" width="9.140625" style="148" customWidth="1"/>
    <col min="48" max="48" width="9.28125" style="148" bestFit="1" customWidth="1"/>
    <col min="49" max="16384" width="9.140625" style="148" customWidth="1"/>
  </cols>
  <sheetData>
    <row r="1" spans="1:60" ht="24" thickBot="1">
      <c r="A1" s="341" t="s">
        <v>148</v>
      </c>
      <c r="H1" s="341"/>
      <c r="I1" s="341"/>
      <c r="J1" s="341"/>
      <c r="K1" s="341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D1" s="147"/>
      <c r="AE1" s="147"/>
      <c r="AF1" s="341" t="s">
        <v>149</v>
      </c>
      <c r="AG1" s="147"/>
      <c r="AH1" s="147"/>
      <c r="AI1" s="147"/>
      <c r="AJ1" s="147"/>
      <c r="AK1" s="147"/>
      <c r="AL1" s="147"/>
      <c r="AM1" s="341"/>
      <c r="AN1" s="341"/>
      <c r="AO1" s="341"/>
      <c r="AP1" s="341"/>
      <c r="AQ1" s="341"/>
      <c r="AR1" s="147"/>
      <c r="AS1" s="147"/>
      <c r="AT1" s="147"/>
      <c r="BE1" s="147"/>
      <c r="BF1" s="147"/>
      <c r="BG1" s="147"/>
      <c r="BH1" s="147"/>
    </row>
    <row r="2" spans="1:61" ht="21">
      <c r="A2" s="342" t="s">
        <v>64</v>
      </c>
      <c r="B2" s="342" t="s">
        <v>64</v>
      </c>
      <c r="C2" s="342" t="s">
        <v>64</v>
      </c>
      <c r="D2" s="342" t="s">
        <v>64</v>
      </c>
      <c r="E2" s="342" t="s">
        <v>64</v>
      </c>
      <c r="F2" s="342" t="s">
        <v>64</v>
      </c>
      <c r="G2" s="342" t="s">
        <v>64</v>
      </c>
      <c r="H2" s="342" t="s">
        <v>64</v>
      </c>
      <c r="I2" s="145" t="s">
        <v>64</v>
      </c>
      <c r="J2" s="145" t="s">
        <v>64</v>
      </c>
      <c r="K2" s="343" t="s">
        <v>64</v>
      </c>
      <c r="L2" s="145" t="s">
        <v>64</v>
      </c>
      <c r="M2" s="145" t="s">
        <v>64</v>
      </c>
      <c r="N2" s="623" t="s">
        <v>64</v>
      </c>
      <c r="O2" s="145" t="s">
        <v>64</v>
      </c>
      <c r="P2" s="145" t="s">
        <v>64</v>
      </c>
      <c r="Q2" s="145" t="s">
        <v>64</v>
      </c>
      <c r="R2" s="145" t="s">
        <v>64</v>
      </c>
      <c r="S2" s="145" t="s">
        <v>64</v>
      </c>
      <c r="T2" s="145" t="s">
        <v>64</v>
      </c>
      <c r="U2" s="145" t="s">
        <v>64</v>
      </c>
      <c r="V2" s="145" t="s">
        <v>64</v>
      </c>
      <c r="W2" s="145" t="s">
        <v>64</v>
      </c>
      <c r="X2" s="145" t="s">
        <v>64</v>
      </c>
      <c r="Y2" s="265" t="s">
        <v>64</v>
      </c>
      <c r="Z2" s="265" t="s">
        <v>64</v>
      </c>
      <c r="AA2" s="265" t="s">
        <v>64</v>
      </c>
      <c r="AB2" s="265" t="s">
        <v>64</v>
      </c>
      <c r="AC2" s="265" t="s">
        <v>64</v>
      </c>
      <c r="AD2" s="265" t="s">
        <v>64</v>
      </c>
      <c r="AE2" s="344" t="s">
        <v>5</v>
      </c>
      <c r="AF2" s="342" t="s">
        <v>64</v>
      </c>
      <c r="AG2" s="342" t="s">
        <v>64</v>
      </c>
      <c r="AH2" s="342" t="s">
        <v>64</v>
      </c>
      <c r="AI2" s="342" t="s">
        <v>64</v>
      </c>
      <c r="AJ2" s="342" t="s">
        <v>64</v>
      </c>
      <c r="AK2" s="342" t="s">
        <v>64</v>
      </c>
      <c r="AL2" s="342" t="s">
        <v>64</v>
      </c>
      <c r="AM2" s="342" t="s">
        <v>64</v>
      </c>
      <c r="AN2" s="145" t="s">
        <v>64</v>
      </c>
      <c r="AO2" s="145" t="s">
        <v>64</v>
      </c>
      <c r="AP2" s="343" t="s">
        <v>64</v>
      </c>
      <c r="AQ2" s="343" t="s">
        <v>64</v>
      </c>
      <c r="AR2" s="145" t="s">
        <v>64</v>
      </c>
      <c r="AS2" s="145" t="s">
        <v>64</v>
      </c>
      <c r="AT2" s="145" t="s">
        <v>64</v>
      </c>
      <c r="AU2" s="145" t="s">
        <v>64</v>
      </c>
      <c r="AV2" s="145" t="s">
        <v>64</v>
      </c>
      <c r="AW2" s="145" t="s">
        <v>64</v>
      </c>
      <c r="AX2" s="145" t="s">
        <v>64</v>
      </c>
      <c r="AY2" s="145" t="s">
        <v>64</v>
      </c>
      <c r="AZ2" s="145" t="s">
        <v>64</v>
      </c>
      <c r="BA2" s="145" t="s">
        <v>64</v>
      </c>
      <c r="BB2" s="145" t="s">
        <v>64</v>
      </c>
      <c r="BC2" s="145" t="s">
        <v>64</v>
      </c>
      <c r="BD2" s="265" t="s">
        <v>64</v>
      </c>
      <c r="BE2" s="265" t="s">
        <v>64</v>
      </c>
      <c r="BF2" s="265" t="s">
        <v>64</v>
      </c>
      <c r="BG2" s="265" t="s">
        <v>64</v>
      </c>
      <c r="BH2" s="265" t="s">
        <v>64</v>
      </c>
      <c r="BI2" s="265" t="s">
        <v>64</v>
      </c>
    </row>
    <row r="3" spans="1:61" ht="21.75" thickBot="1">
      <c r="A3" s="345" t="s">
        <v>9</v>
      </c>
      <c r="B3" s="345" t="s">
        <v>9</v>
      </c>
      <c r="C3" s="345" t="s">
        <v>9</v>
      </c>
      <c r="D3" s="345" t="s">
        <v>9</v>
      </c>
      <c r="E3" s="345" t="s">
        <v>9</v>
      </c>
      <c r="F3" s="345" t="s">
        <v>9</v>
      </c>
      <c r="G3" s="345" t="s">
        <v>9</v>
      </c>
      <c r="H3" s="345" t="s">
        <v>9</v>
      </c>
      <c r="I3" s="146" t="s">
        <v>9</v>
      </c>
      <c r="J3" s="146" t="s">
        <v>9</v>
      </c>
      <c r="K3" s="346" t="s">
        <v>9</v>
      </c>
      <c r="L3" s="146" t="s">
        <v>9</v>
      </c>
      <c r="M3" s="146" t="s">
        <v>9</v>
      </c>
      <c r="N3" s="624" t="s">
        <v>9</v>
      </c>
      <c r="O3" s="146" t="s">
        <v>9</v>
      </c>
      <c r="P3" s="146" t="s">
        <v>9</v>
      </c>
      <c r="Q3" s="146" t="s">
        <v>9</v>
      </c>
      <c r="R3" s="146" t="s">
        <v>9</v>
      </c>
      <c r="S3" s="146" t="s">
        <v>9</v>
      </c>
      <c r="T3" s="146" t="s">
        <v>9</v>
      </c>
      <c r="U3" s="146" t="s">
        <v>9</v>
      </c>
      <c r="V3" s="146" t="s">
        <v>9</v>
      </c>
      <c r="W3" s="146" t="s">
        <v>9</v>
      </c>
      <c r="X3" s="146" t="s">
        <v>9</v>
      </c>
      <c r="Y3" s="266" t="s">
        <v>9</v>
      </c>
      <c r="Z3" s="266" t="s">
        <v>9</v>
      </c>
      <c r="AA3" s="266" t="s">
        <v>9</v>
      </c>
      <c r="AB3" s="266" t="s">
        <v>9</v>
      </c>
      <c r="AC3" s="266" t="s">
        <v>9</v>
      </c>
      <c r="AD3" s="266" t="s">
        <v>9</v>
      </c>
      <c r="AE3" s="347" t="s">
        <v>44</v>
      </c>
      <c r="AF3" s="345" t="s">
        <v>9</v>
      </c>
      <c r="AG3" s="345" t="s">
        <v>9</v>
      </c>
      <c r="AH3" s="345" t="s">
        <v>9</v>
      </c>
      <c r="AI3" s="345" t="s">
        <v>9</v>
      </c>
      <c r="AJ3" s="345" t="s">
        <v>9</v>
      </c>
      <c r="AK3" s="345" t="s">
        <v>9</v>
      </c>
      <c r="AL3" s="345" t="s">
        <v>9</v>
      </c>
      <c r="AM3" s="345" t="s">
        <v>9</v>
      </c>
      <c r="AN3" s="146" t="s">
        <v>9</v>
      </c>
      <c r="AO3" s="146" t="s">
        <v>9</v>
      </c>
      <c r="AP3" s="346" t="s">
        <v>9</v>
      </c>
      <c r="AQ3" s="346" t="s">
        <v>9</v>
      </c>
      <c r="AR3" s="146" t="s">
        <v>9</v>
      </c>
      <c r="AS3" s="146" t="s">
        <v>9</v>
      </c>
      <c r="AT3" s="146" t="s">
        <v>9</v>
      </c>
      <c r="AU3" s="146" t="s">
        <v>9</v>
      </c>
      <c r="AV3" s="146" t="s">
        <v>9</v>
      </c>
      <c r="AW3" s="146" t="s">
        <v>9</v>
      </c>
      <c r="AX3" s="146" t="s">
        <v>9</v>
      </c>
      <c r="AY3" s="146" t="s">
        <v>9</v>
      </c>
      <c r="AZ3" s="146" t="s">
        <v>9</v>
      </c>
      <c r="BA3" s="146" t="s">
        <v>9</v>
      </c>
      <c r="BB3" s="146" t="s">
        <v>9</v>
      </c>
      <c r="BC3" s="146" t="s">
        <v>9</v>
      </c>
      <c r="BD3" s="266" t="s">
        <v>9</v>
      </c>
      <c r="BE3" s="266" t="s">
        <v>9</v>
      </c>
      <c r="BF3" s="266" t="s">
        <v>9</v>
      </c>
      <c r="BG3" s="266" t="s">
        <v>9</v>
      </c>
      <c r="BH3" s="266" t="s">
        <v>9</v>
      </c>
      <c r="BI3" s="266" t="s">
        <v>9</v>
      </c>
    </row>
    <row r="4" spans="1:61" ht="21.75" thickBot="1">
      <c r="A4" s="348">
        <v>15.5</v>
      </c>
      <c r="B4" s="348">
        <v>16.5</v>
      </c>
      <c r="C4" s="348">
        <v>17.5</v>
      </c>
      <c r="D4" s="348">
        <v>18.5</v>
      </c>
      <c r="E4" s="348">
        <v>19.5</v>
      </c>
      <c r="F4" s="348">
        <v>20.5</v>
      </c>
      <c r="G4" s="348">
        <v>21.5</v>
      </c>
      <c r="H4" s="349">
        <v>22.5</v>
      </c>
      <c r="I4" s="350">
        <v>23.5</v>
      </c>
      <c r="J4" s="351">
        <v>24.5</v>
      </c>
      <c r="K4" s="351">
        <v>25.5</v>
      </c>
      <c r="L4" s="351">
        <v>26.5</v>
      </c>
      <c r="M4" s="351">
        <v>27.5</v>
      </c>
      <c r="N4" s="625">
        <v>28.5</v>
      </c>
      <c r="O4" s="352">
        <v>29.5</v>
      </c>
      <c r="P4" s="349">
        <v>30.5</v>
      </c>
      <c r="Q4" s="350">
        <v>31.5</v>
      </c>
      <c r="R4" s="351">
        <v>32.5</v>
      </c>
      <c r="S4" s="351">
        <v>33.5</v>
      </c>
      <c r="T4" s="351">
        <v>34.5</v>
      </c>
      <c r="U4" s="351">
        <v>35.5</v>
      </c>
      <c r="V4" s="351">
        <v>36.5</v>
      </c>
      <c r="W4" s="351">
        <v>37.5</v>
      </c>
      <c r="X4" s="351">
        <v>38.5</v>
      </c>
      <c r="Y4" s="351">
        <v>39.5</v>
      </c>
      <c r="Z4" s="351">
        <v>21.5</v>
      </c>
      <c r="AA4" s="351">
        <v>20.5</v>
      </c>
      <c r="AB4" s="351">
        <v>19.5</v>
      </c>
      <c r="AC4" s="351">
        <v>18.5</v>
      </c>
      <c r="AD4" s="351">
        <v>17.5</v>
      </c>
      <c r="AE4" s="353"/>
      <c r="AF4" s="349">
        <v>15.5</v>
      </c>
      <c r="AG4" s="349">
        <v>16.5</v>
      </c>
      <c r="AH4" s="349">
        <v>17.5</v>
      </c>
      <c r="AI4" s="349">
        <v>18.5</v>
      </c>
      <c r="AJ4" s="349">
        <v>19.5</v>
      </c>
      <c r="AK4" s="349">
        <v>20.5</v>
      </c>
      <c r="AL4" s="349">
        <v>21.5</v>
      </c>
      <c r="AM4" s="349">
        <v>22.5</v>
      </c>
      <c r="AN4" s="350">
        <v>23.5</v>
      </c>
      <c r="AO4" s="399">
        <v>24.5</v>
      </c>
      <c r="AP4" s="407">
        <v>25.5</v>
      </c>
      <c r="AQ4" s="351">
        <v>26.5</v>
      </c>
      <c r="AR4" s="351">
        <v>27.5</v>
      </c>
      <c r="AS4" s="351">
        <v>28.5</v>
      </c>
      <c r="AT4" s="352">
        <v>29.5</v>
      </c>
      <c r="AU4" s="349">
        <v>30.5</v>
      </c>
      <c r="AV4" s="350">
        <v>31.5</v>
      </c>
      <c r="AW4" s="350">
        <v>32.5</v>
      </c>
      <c r="AX4" s="350">
        <v>33.5</v>
      </c>
      <c r="AY4" s="350">
        <v>34.5</v>
      </c>
      <c r="AZ4" s="350">
        <v>35.5</v>
      </c>
      <c r="BA4" s="350">
        <v>36.5</v>
      </c>
      <c r="BB4" s="350">
        <v>37.5</v>
      </c>
      <c r="BC4" s="350">
        <v>38.5</v>
      </c>
      <c r="BD4" s="350">
        <v>39.5</v>
      </c>
      <c r="BE4" s="350">
        <v>21.5</v>
      </c>
      <c r="BF4" s="350">
        <v>20.5</v>
      </c>
      <c r="BG4" s="350">
        <v>19.5</v>
      </c>
      <c r="BH4" s="350">
        <v>18.5</v>
      </c>
      <c r="BI4" s="350">
        <v>17.5</v>
      </c>
    </row>
    <row r="5" spans="1:61" ht="21">
      <c r="A5" s="354">
        <v>7.59</v>
      </c>
      <c r="B5" s="354">
        <v>7.63</v>
      </c>
      <c r="C5" s="354">
        <v>7.67</v>
      </c>
      <c r="D5" s="354">
        <v>7.7</v>
      </c>
      <c r="E5" s="354">
        <v>7.74</v>
      </c>
      <c r="F5" s="354">
        <v>7.78</v>
      </c>
      <c r="G5" s="354">
        <v>7.81</v>
      </c>
      <c r="H5" s="354">
        <v>7.85</v>
      </c>
      <c r="I5" s="355">
        <v>7.89</v>
      </c>
      <c r="J5" s="618">
        <v>7.92</v>
      </c>
      <c r="K5" s="618">
        <v>7.96</v>
      </c>
      <c r="L5" s="355">
        <v>7.99</v>
      </c>
      <c r="M5" s="355">
        <v>8.03</v>
      </c>
      <c r="N5" s="626">
        <v>8.07</v>
      </c>
      <c r="O5" s="356">
        <v>8.1</v>
      </c>
      <c r="P5" s="357">
        <v>8.14</v>
      </c>
      <c r="Q5" s="357">
        <v>8.18</v>
      </c>
      <c r="R5" s="357">
        <v>8.21</v>
      </c>
      <c r="S5" s="357">
        <v>8.25</v>
      </c>
      <c r="T5" s="357">
        <v>8.29</v>
      </c>
      <c r="U5" s="357">
        <v>8.32</v>
      </c>
      <c r="V5" s="357">
        <v>5.5</v>
      </c>
      <c r="W5" s="357">
        <v>5.54</v>
      </c>
      <c r="X5" s="357">
        <v>5.58</v>
      </c>
      <c r="Y5" s="357">
        <v>5.61</v>
      </c>
      <c r="Z5" s="357">
        <v>4.96</v>
      </c>
      <c r="AA5" s="357">
        <v>4.92</v>
      </c>
      <c r="AB5" s="357">
        <v>4.89</v>
      </c>
      <c r="AC5" s="357">
        <v>4.85</v>
      </c>
      <c r="AD5" s="357">
        <v>4.81</v>
      </c>
      <c r="AE5" s="358">
        <v>1</v>
      </c>
      <c r="AF5" s="359">
        <v>4.12</v>
      </c>
      <c r="AG5" s="359">
        <v>4.14</v>
      </c>
      <c r="AH5" s="359">
        <v>4.17</v>
      </c>
      <c r="AI5" s="359">
        <v>4.19</v>
      </c>
      <c r="AJ5" s="359">
        <v>4.22</v>
      </c>
      <c r="AK5" s="359">
        <v>4.24</v>
      </c>
      <c r="AL5" s="359">
        <v>4.27</v>
      </c>
      <c r="AM5" s="359">
        <v>4.3</v>
      </c>
      <c r="AN5" s="360">
        <v>4.32</v>
      </c>
      <c r="AO5" s="400">
        <v>4.35</v>
      </c>
      <c r="AP5" s="400">
        <v>4.37</v>
      </c>
      <c r="AQ5" s="360">
        <v>4.4</v>
      </c>
      <c r="AR5" s="360">
        <v>4.42</v>
      </c>
      <c r="AS5" s="361">
        <v>4.45</v>
      </c>
      <c r="AT5" s="362">
        <v>4.48</v>
      </c>
      <c r="AU5" s="357">
        <v>4.5</v>
      </c>
      <c r="AV5" s="357">
        <v>4.53</v>
      </c>
      <c r="AW5" s="357">
        <v>4.55</v>
      </c>
      <c r="AX5" s="357">
        <v>4.58</v>
      </c>
      <c r="AY5" s="357">
        <v>4.6</v>
      </c>
      <c r="AZ5" s="357">
        <v>4.63</v>
      </c>
      <c r="BA5" s="357">
        <v>3.29</v>
      </c>
      <c r="BB5" s="357">
        <v>3.32</v>
      </c>
      <c r="BC5" s="357">
        <v>3.35</v>
      </c>
      <c r="BD5" s="357">
        <v>3.37</v>
      </c>
      <c r="BE5" s="357">
        <v>2.91</v>
      </c>
      <c r="BF5" s="357">
        <v>2.88</v>
      </c>
      <c r="BG5" s="357">
        <v>2.86</v>
      </c>
      <c r="BH5" s="357">
        <v>2.83</v>
      </c>
      <c r="BI5" s="357">
        <v>2.81</v>
      </c>
    </row>
    <row r="6" spans="1:61" ht="21">
      <c r="A6" s="363">
        <v>8.88</v>
      </c>
      <c r="B6" s="363">
        <v>8.95</v>
      </c>
      <c r="C6" s="363">
        <v>9.03</v>
      </c>
      <c r="D6" s="363">
        <v>9.1</v>
      </c>
      <c r="E6" s="363">
        <v>9.17</v>
      </c>
      <c r="F6" s="363">
        <v>9.24</v>
      </c>
      <c r="G6" s="363">
        <v>9.32</v>
      </c>
      <c r="H6" s="363">
        <v>9.39</v>
      </c>
      <c r="I6" s="364">
        <v>9.46</v>
      </c>
      <c r="J6" s="619">
        <v>9.54</v>
      </c>
      <c r="K6" s="619">
        <v>9.61</v>
      </c>
      <c r="L6" s="364">
        <v>9.68</v>
      </c>
      <c r="M6" s="364">
        <v>9.75</v>
      </c>
      <c r="N6" s="627">
        <v>9.83</v>
      </c>
      <c r="O6" s="365">
        <v>9.9</v>
      </c>
      <c r="P6" s="366">
        <v>9.97</v>
      </c>
      <c r="Q6" s="366">
        <v>10.04</v>
      </c>
      <c r="R6" s="366">
        <v>10.12</v>
      </c>
      <c r="S6" s="366">
        <v>10.19</v>
      </c>
      <c r="T6" s="366">
        <v>10.26</v>
      </c>
      <c r="U6" s="366">
        <v>10.34</v>
      </c>
      <c r="V6" s="366">
        <v>7.33</v>
      </c>
      <c r="W6" s="366">
        <v>7.4</v>
      </c>
      <c r="X6" s="366">
        <v>7.47</v>
      </c>
      <c r="Y6" s="366">
        <v>7.55</v>
      </c>
      <c r="Z6" s="366">
        <v>6.24</v>
      </c>
      <c r="AA6" s="366">
        <v>6.16</v>
      </c>
      <c r="AB6" s="366">
        <v>6.09</v>
      </c>
      <c r="AC6" s="366">
        <v>6.02</v>
      </c>
      <c r="AD6" s="366">
        <v>5.94</v>
      </c>
      <c r="AE6" s="358">
        <v>2</v>
      </c>
      <c r="AF6" s="363">
        <v>5.12</v>
      </c>
      <c r="AG6" s="363">
        <v>5.17</v>
      </c>
      <c r="AH6" s="363">
        <v>5.22</v>
      </c>
      <c r="AI6" s="363">
        <v>5.27</v>
      </c>
      <c r="AJ6" s="363">
        <v>5.32</v>
      </c>
      <c r="AK6" s="363">
        <v>5.37</v>
      </c>
      <c r="AL6" s="363">
        <v>5.42</v>
      </c>
      <c r="AM6" s="363">
        <v>5.48</v>
      </c>
      <c r="AN6" s="364">
        <v>5.53</v>
      </c>
      <c r="AO6" s="401">
        <v>5.58</v>
      </c>
      <c r="AP6" s="401">
        <v>5.63</v>
      </c>
      <c r="AQ6" s="364">
        <v>5.68</v>
      </c>
      <c r="AR6" s="364">
        <v>5.73</v>
      </c>
      <c r="AS6" s="367">
        <v>5.78</v>
      </c>
      <c r="AT6" s="365">
        <v>5.84</v>
      </c>
      <c r="AU6" s="366">
        <v>5.89</v>
      </c>
      <c r="AV6" s="366">
        <v>5.94</v>
      </c>
      <c r="AW6" s="366">
        <v>5.99</v>
      </c>
      <c r="AX6" s="366">
        <v>6.04</v>
      </c>
      <c r="AY6" s="366">
        <v>6.09</v>
      </c>
      <c r="AZ6" s="366">
        <v>6.14</v>
      </c>
      <c r="BA6" s="366">
        <v>4.65</v>
      </c>
      <c r="BB6" s="366">
        <v>4.7</v>
      </c>
      <c r="BC6" s="366">
        <v>4.75</v>
      </c>
      <c r="BD6" s="366">
        <v>4.8</v>
      </c>
      <c r="BE6" s="366">
        <v>3.87</v>
      </c>
      <c r="BF6" s="366">
        <v>3.82</v>
      </c>
      <c r="BG6" s="366">
        <v>3.77</v>
      </c>
      <c r="BH6" s="366">
        <v>3.72</v>
      </c>
      <c r="BI6" s="366">
        <v>3.67</v>
      </c>
    </row>
    <row r="7" spans="1:61" ht="21">
      <c r="A7" s="363">
        <v>10.17</v>
      </c>
      <c r="B7" s="363">
        <v>10.28</v>
      </c>
      <c r="C7" s="363">
        <v>10.39</v>
      </c>
      <c r="D7" s="363">
        <v>10.5</v>
      </c>
      <c r="E7" s="363">
        <v>10.61</v>
      </c>
      <c r="F7" s="363">
        <v>10.71</v>
      </c>
      <c r="G7" s="363">
        <v>10.82</v>
      </c>
      <c r="H7" s="363">
        <v>10.93</v>
      </c>
      <c r="I7" s="364">
        <v>11.04</v>
      </c>
      <c r="J7" s="619">
        <v>11.15</v>
      </c>
      <c r="K7" s="619">
        <v>11.26</v>
      </c>
      <c r="L7" s="364">
        <v>11.37</v>
      </c>
      <c r="M7" s="364">
        <v>11.48</v>
      </c>
      <c r="N7" s="627">
        <v>11.59</v>
      </c>
      <c r="O7" s="365">
        <v>11.7</v>
      </c>
      <c r="P7" s="368">
        <v>11.81</v>
      </c>
      <c r="Q7" s="368">
        <v>11.92</v>
      </c>
      <c r="R7" s="368">
        <v>12.02</v>
      </c>
      <c r="S7" s="368">
        <v>12.13</v>
      </c>
      <c r="T7" s="368">
        <v>12.24</v>
      </c>
      <c r="U7" s="368">
        <v>12.35</v>
      </c>
      <c r="V7" s="368">
        <v>9.15</v>
      </c>
      <c r="W7" s="368">
        <v>9.26</v>
      </c>
      <c r="X7" s="368">
        <v>9.37</v>
      </c>
      <c r="Y7" s="368">
        <v>9.48</v>
      </c>
      <c r="Z7" s="368">
        <v>7.51</v>
      </c>
      <c r="AA7" s="368">
        <v>7.4</v>
      </c>
      <c r="AB7" s="368">
        <v>7.29</v>
      </c>
      <c r="AC7" s="368">
        <v>7.19</v>
      </c>
      <c r="AD7" s="368">
        <v>7.08</v>
      </c>
      <c r="AE7" s="369">
        <v>3</v>
      </c>
      <c r="AF7" s="363">
        <v>6.11</v>
      </c>
      <c r="AG7" s="363">
        <v>6.19</v>
      </c>
      <c r="AH7" s="363">
        <v>6.27</v>
      </c>
      <c r="AI7" s="363">
        <v>6.35</v>
      </c>
      <c r="AJ7" s="363">
        <v>6.42</v>
      </c>
      <c r="AK7" s="363">
        <v>6.5</v>
      </c>
      <c r="AL7" s="363">
        <v>6.58</v>
      </c>
      <c r="AM7" s="363">
        <v>6.65</v>
      </c>
      <c r="AN7" s="364">
        <v>6.73</v>
      </c>
      <c r="AO7" s="401">
        <v>6.81</v>
      </c>
      <c r="AP7" s="401">
        <v>6.89</v>
      </c>
      <c r="AQ7" s="364">
        <v>6.96</v>
      </c>
      <c r="AR7" s="364">
        <v>7.04</v>
      </c>
      <c r="AS7" s="367">
        <v>7.12</v>
      </c>
      <c r="AT7" s="365">
        <v>7.19</v>
      </c>
      <c r="AU7" s="368">
        <v>7.27</v>
      </c>
      <c r="AV7" s="368">
        <v>7.35</v>
      </c>
      <c r="AW7" s="368">
        <v>7.43</v>
      </c>
      <c r="AX7" s="368">
        <v>7.05</v>
      </c>
      <c r="AY7" s="368">
        <v>7.58</v>
      </c>
      <c r="AZ7" s="368">
        <v>7.66</v>
      </c>
      <c r="BA7" s="368">
        <v>6</v>
      </c>
      <c r="BB7" s="368">
        <v>6</v>
      </c>
      <c r="BC7" s="368">
        <v>6.15</v>
      </c>
      <c r="BD7" s="368">
        <v>6.23</v>
      </c>
      <c r="BE7" s="368">
        <v>4.84</v>
      </c>
      <c r="BF7" s="368">
        <v>4.76</v>
      </c>
      <c r="BG7" s="368">
        <v>4.69</v>
      </c>
      <c r="BH7" s="368">
        <v>4.61</v>
      </c>
      <c r="BI7" s="368">
        <v>4.53</v>
      </c>
    </row>
    <row r="8" spans="1:61" ht="21">
      <c r="A8" s="363">
        <v>11.46</v>
      </c>
      <c r="B8" s="363">
        <v>11.6</v>
      </c>
      <c r="C8" s="363">
        <v>11.75</v>
      </c>
      <c r="D8" s="363">
        <v>11.89</v>
      </c>
      <c r="E8" s="363">
        <v>12.04</v>
      </c>
      <c r="F8" s="363">
        <v>12.18</v>
      </c>
      <c r="G8" s="363">
        <v>12.33</v>
      </c>
      <c r="H8" s="363">
        <v>12.47</v>
      </c>
      <c r="I8" s="364">
        <v>12.62</v>
      </c>
      <c r="J8" s="619">
        <v>12.77</v>
      </c>
      <c r="K8" s="619">
        <v>12.91</v>
      </c>
      <c r="L8" s="364">
        <v>13.06</v>
      </c>
      <c r="M8" s="364">
        <v>13.2</v>
      </c>
      <c r="N8" s="627">
        <v>13.35</v>
      </c>
      <c r="O8" s="365">
        <v>13.49</v>
      </c>
      <c r="P8" s="237">
        <v>13.64</v>
      </c>
      <c r="Q8" s="237">
        <v>13.78</v>
      </c>
      <c r="R8" s="237">
        <v>13.93</v>
      </c>
      <c r="S8" s="237">
        <v>14.08</v>
      </c>
      <c r="T8" s="237">
        <v>14.22</v>
      </c>
      <c r="U8" s="237">
        <v>14.37</v>
      </c>
      <c r="V8" s="237">
        <v>10.97</v>
      </c>
      <c r="W8" s="237">
        <v>11.12</v>
      </c>
      <c r="X8" s="237">
        <v>11.27</v>
      </c>
      <c r="Y8" s="237">
        <v>11.41</v>
      </c>
      <c r="Z8" s="237">
        <v>8.79</v>
      </c>
      <c r="AA8" s="237">
        <v>8.64</v>
      </c>
      <c r="AB8" s="237">
        <v>8.5</v>
      </c>
      <c r="AC8" s="237">
        <v>8.35</v>
      </c>
      <c r="AD8" s="237">
        <v>8.21</v>
      </c>
      <c r="AE8" s="370">
        <v>4</v>
      </c>
      <c r="AF8" s="363">
        <v>7.11</v>
      </c>
      <c r="AG8" s="363">
        <v>7.22</v>
      </c>
      <c r="AH8" s="363">
        <v>7.32</v>
      </c>
      <c r="AI8" s="363">
        <v>7.42</v>
      </c>
      <c r="AJ8" s="363">
        <v>7.53</v>
      </c>
      <c r="AK8" s="363">
        <v>7.63</v>
      </c>
      <c r="AL8" s="363">
        <v>7.73</v>
      </c>
      <c r="AM8" s="363">
        <v>7.83</v>
      </c>
      <c r="AN8" s="364">
        <v>7.94</v>
      </c>
      <c r="AO8" s="401">
        <v>8.04</v>
      </c>
      <c r="AP8" s="401">
        <v>8.14</v>
      </c>
      <c r="AQ8" s="364">
        <v>8.24</v>
      </c>
      <c r="AR8" s="364">
        <v>8.35</v>
      </c>
      <c r="AS8" s="367">
        <v>8.45</v>
      </c>
      <c r="AT8" s="365">
        <v>8.55</v>
      </c>
      <c r="AU8" s="237">
        <v>8.66</v>
      </c>
      <c r="AV8" s="237">
        <v>8.76</v>
      </c>
      <c r="AW8" s="237">
        <v>8.86</v>
      </c>
      <c r="AX8" s="237">
        <v>8.96</v>
      </c>
      <c r="AY8" s="237">
        <v>9.07</v>
      </c>
      <c r="AZ8" s="237">
        <v>9.17</v>
      </c>
      <c r="BA8" s="237">
        <v>7.35</v>
      </c>
      <c r="BB8" s="237">
        <v>7.45</v>
      </c>
      <c r="BC8" s="237">
        <v>7.55</v>
      </c>
      <c r="BD8" s="237">
        <v>7.66</v>
      </c>
      <c r="BE8" s="237">
        <v>5.8</v>
      </c>
      <c r="BF8" s="237">
        <v>5.7</v>
      </c>
      <c r="BG8" s="237">
        <v>5.6</v>
      </c>
      <c r="BH8" s="237">
        <v>5.5</v>
      </c>
      <c r="BI8" s="368">
        <v>5.39</v>
      </c>
    </row>
    <row r="9" spans="1:61" ht="21">
      <c r="A9" s="363">
        <v>12.74</v>
      </c>
      <c r="B9" s="363">
        <v>12.93</v>
      </c>
      <c r="C9" s="363">
        <v>13.11</v>
      </c>
      <c r="D9" s="363">
        <v>13.29</v>
      </c>
      <c r="E9" s="363">
        <v>13.47</v>
      </c>
      <c r="F9" s="363">
        <v>13.65</v>
      </c>
      <c r="G9" s="363">
        <v>13.84</v>
      </c>
      <c r="H9" s="363">
        <v>14.02</v>
      </c>
      <c r="I9" s="364">
        <v>14.2</v>
      </c>
      <c r="J9" s="619">
        <v>14.38</v>
      </c>
      <c r="K9" s="619">
        <v>14.56</v>
      </c>
      <c r="L9" s="364">
        <v>14.75</v>
      </c>
      <c r="M9" s="364">
        <v>14.93</v>
      </c>
      <c r="N9" s="627">
        <v>15.11</v>
      </c>
      <c r="O9" s="365">
        <v>15.29</v>
      </c>
      <c r="P9" s="237">
        <v>15.47</v>
      </c>
      <c r="Q9" s="237">
        <v>15.66</v>
      </c>
      <c r="R9" s="237">
        <v>15.84</v>
      </c>
      <c r="S9" s="237">
        <v>16.02</v>
      </c>
      <c r="T9" s="237">
        <v>16.2</v>
      </c>
      <c r="U9" s="237">
        <v>16.38</v>
      </c>
      <c r="V9" s="237">
        <v>12.8</v>
      </c>
      <c r="W9" s="237">
        <v>12.98</v>
      </c>
      <c r="X9" s="237">
        <v>13.16</v>
      </c>
      <c r="Y9" s="237">
        <v>13.34</v>
      </c>
      <c r="Z9" s="237">
        <v>10.07</v>
      </c>
      <c r="AA9" s="237">
        <v>9.89</v>
      </c>
      <c r="AB9" s="237">
        <v>9.7</v>
      </c>
      <c r="AC9" s="237">
        <v>9.52</v>
      </c>
      <c r="AD9" s="237">
        <v>9.34</v>
      </c>
      <c r="AE9" s="370">
        <v>5</v>
      </c>
      <c r="AF9" s="363">
        <v>8.11</v>
      </c>
      <c r="AG9" s="363">
        <v>8.24</v>
      </c>
      <c r="AH9" s="363">
        <v>8.37</v>
      </c>
      <c r="AI9" s="363">
        <v>8.5</v>
      </c>
      <c r="AJ9" s="363">
        <v>8.63</v>
      </c>
      <c r="AK9" s="363">
        <v>8.75</v>
      </c>
      <c r="AL9" s="363">
        <v>8.88</v>
      </c>
      <c r="AM9" s="363">
        <v>9.01</v>
      </c>
      <c r="AN9" s="364">
        <v>9.14</v>
      </c>
      <c r="AO9" s="401">
        <v>9.27</v>
      </c>
      <c r="AP9" s="401">
        <v>9.4</v>
      </c>
      <c r="AQ9" s="364">
        <v>9.53</v>
      </c>
      <c r="AR9" s="364">
        <v>9.65</v>
      </c>
      <c r="AS9" s="367">
        <v>9.78</v>
      </c>
      <c r="AT9" s="365">
        <v>9.91</v>
      </c>
      <c r="AU9" s="237">
        <v>10.04</v>
      </c>
      <c r="AV9" s="237">
        <v>10.17</v>
      </c>
      <c r="AW9" s="237">
        <v>10.3</v>
      </c>
      <c r="AX9" s="237">
        <v>10.43</v>
      </c>
      <c r="AY9" s="237">
        <v>10.55</v>
      </c>
      <c r="AZ9" s="237">
        <v>10.68</v>
      </c>
      <c r="BA9" s="237">
        <v>8.7</v>
      </c>
      <c r="BB9" s="237">
        <v>8.83</v>
      </c>
      <c r="BC9" s="237">
        <v>8.95</v>
      </c>
      <c r="BD9" s="237">
        <v>9.08</v>
      </c>
      <c r="BE9" s="237">
        <v>6.77</v>
      </c>
      <c r="BF9" s="237">
        <v>6.64</v>
      </c>
      <c r="BG9" s="237">
        <v>6.51</v>
      </c>
      <c r="BH9" s="237">
        <v>6.38</v>
      </c>
      <c r="BI9" s="368">
        <v>6.26</v>
      </c>
    </row>
    <row r="10" spans="1:61" ht="21">
      <c r="A10" s="363">
        <v>14.03</v>
      </c>
      <c r="B10" s="363">
        <v>14.25</v>
      </c>
      <c r="C10" s="363">
        <v>14.47</v>
      </c>
      <c r="D10" s="363">
        <v>14.68</v>
      </c>
      <c r="E10" s="363">
        <v>14.9</v>
      </c>
      <c r="F10" s="363">
        <v>15.12</v>
      </c>
      <c r="G10" s="363">
        <v>15.34</v>
      </c>
      <c r="H10" s="363">
        <v>15.56</v>
      </c>
      <c r="I10" s="364">
        <v>15.78</v>
      </c>
      <c r="J10" s="619">
        <v>16</v>
      </c>
      <c r="K10" s="619">
        <v>16.21</v>
      </c>
      <c r="L10" s="364">
        <v>16.43</v>
      </c>
      <c r="M10" s="364">
        <v>16.65</v>
      </c>
      <c r="N10" s="627">
        <v>16.87</v>
      </c>
      <c r="O10" s="365">
        <v>17.09</v>
      </c>
      <c r="P10" s="237">
        <v>17.31</v>
      </c>
      <c r="Q10" s="237">
        <v>17.52</v>
      </c>
      <c r="R10" s="237">
        <v>17.74</v>
      </c>
      <c r="S10" s="237">
        <v>17.96</v>
      </c>
      <c r="T10" s="237">
        <v>18.18</v>
      </c>
      <c r="U10" s="237">
        <v>18.4</v>
      </c>
      <c r="V10" s="237">
        <v>14.62</v>
      </c>
      <c r="W10" s="237">
        <v>14.84</v>
      </c>
      <c r="X10" s="237">
        <v>15.06</v>
      </c>
      <c r="Y10" s="237">
        <v>15.28</v>
      </c>
      <c r="Z10" s="237">
        <v>11.35</v>
      </c>
      <c r="AA10" s="237">
        <v>11.13</v>
      </c>
      <c r="AB10" s="237">
        <v>10.91</v>
      </c>
      <c r="AC10" s="237">
        <v>10.69</v>
      </c>
      <c r="AD10" s="237">
        <v>10.47</v>
      </c>
      <c r="AE10" s="370">
        <v>6</v>
      </c>
      <c r="AF10" s="363">
        <v>9.11</v>
      </c>
      <c r="AG10" s="363">
        <v>9.27</v>
      </c>
      <c r="AH10" s="363">
        <v>9.42</v>
      </c>
      <c r="AI10" s="363">
        <v>9.58</v>
      </c>
      <c r="AJ10" s="363">
        <v>9.73</v>
      </c>
      <c r="AK10" s="363">
        <v>9.88</v>
      </c>
      <c r="AL10" s="363">
        <v>10.04</v>
      </c>
      <c r="AM10" s="363">
        <v>10.19</v>
      </c>
      <c r="AN10" s="364">
        <v>10.35</v>
      </c>
      <c r="AO10" s="401">
        <v>10.5</v>
      </c>
      <c r="AP10" s="401">
        <v>10.66</v>
      </c>
      <c r="AQ10" s="364">
        <v>10.81</v>
      </c>
      <c r="AR10" s="364">
        <v>10.96</v>
      </c>
      <c r="AS10" s="367">
        <v>11.12</v>
      </c>
      <c r="AT10" s="365">
        <v>11.27</v>
      </c>
      <c r="AU10" s="237">
        <v>11.43</v>
      </c>
      <c r="AV10" s="237">
        <v>11.58</v>
      </c>
      <c r="AW10" s="237">
        <v>11.73</v>
      </c>
      <c r="AX10" s="237">
        <v>11.89</v>
      </c>
      <c r="AY10" s="237">
        <v>12.04</v>
      </c>
      <c r="AZ10" s="237">
        <v>12.2</v>
      </c>
      <c r="BA10" s="237">
        <v>10.05</v>
      </c>
      <c r="BB10" s="237">
        <v>10.2</v>
      </c>
      <c r="BC10" s="237">
        <v>10.36</v>
      </c>
      <c r="BD10" s="237">
        <v>10.51</v>
      </c>
      <c r="BE10" s="237">
        <v>7.74</v>
      </c>
      <c r="BF10" s="237">
        <v>7.58</v>
      </c>
      <c r="BG10" s="237">
        <v>7.43</v>
      </c>
      <c r="BH10" s="237">
        <v>7.27</v>
      </c>
      <c r="BI10" s="368">
        <v>7.12</v>
      </c>
    </row>
    <row r="11" spans="1:61" ht="21">
      <c r="A11" s="363">
        <v>15.32</v>
      </c>
      <c r="B11" s="363">
        <v>15.57</v>
      </c>
      <c r="C11" s="363">
        <v>15.83</v>
      </c>
      <c r="D11" s="363">
        <v>16.08</v>
      </c>
      <c r="E11" s="363">
        <v>16.34</v>
      </c>
      <c r="F11" s="363">
        <v>16.59</v>
      </c>
      <c r="G11" s="363">
        <v>16.85</v>
      </c>
      <c r="H11" s="363">
        <v>17.1</v>
      </c>
      <c r="I11" s="364">
        <v>17.36</v>
      </c>
      <c r="J11" s="619">
        <v>17.61</v>
      </c>
      <c r="K11" s="619">
        <v>17.86</v>
      </c>
      <c r="L11" s="364">
        <v>18.12</v>
      </c>
      <c r="M11" s="364">
        <v>18.37</v>
      </c>
      <c r="N11" s="627">
        <v>18.63</v>
      </c>
      <c r="O11" s="365">
        <v>18.88</v>
      </c>
      <c r="P11" s="237">
        <v>19.14</v>
      </c>
      <c r="Q11" s="237">
        <v>19.39</v>
      </c>
      <c r="R11" s="237">
        <v>19.65</v>
      </c>
      <c r="S11" s="237">
        <v>19.9</v>
      </c>
      <c r="T11" s="237">
        <v>20.16</v>
      </c>
      <c r="U11" s="237">
        <v>20.41</v>
      </c>
      <c r="V11" s="237">
        <v>16.44</v>
      </c>
      <c r="W11" s="237">
        <v>16.7</v>
      </c>
      <c r="X11" s="237">
        <v>16.95</v>
      </c>
      <c r="Y11" s="237">
        <v>17.21</v>
      </c>
      <c r="Z11" s="237">
        <v>12.62</v>
      </c>
      <c r="AA11" s="237">
        <v>12.37</v>
      </c>
      <c r="AB11" s="237">
        <v>12.11</v>
      </c>
      <c r="AC11" s="237">
        <v>11.86</v>
      </c>
      <c r="AD11" s="237">
        <v>11.6</v>
      </c>
      <c r="AE11" s="370">
        <v>7</v>
      </c>
      <c r="AF11" s="363">
        <v>10.11</v>
      </c>
      <c r="AG11" s="363">
        <v>10.29</v>
      </c>
      <c r="AH11" s="363">
        <v>0.47</v>
      </c>
      <c r="AI11" s="363"/>
      <c r="AJ11" s="363">
        <v>10.83</v>
      </c>
      <c r="AK11" s="363">
        <v>11.01</v>
      </c>
      <c r="AL11" s="363">
        <v>11.19</v>
      </c>
      <c r="AM11" s="363">
        <v>11.37</v>
      </c>
      <c r="AN11" s="364">
        <v>11.55</v>
      </c>
      <c r="AO11" s="401">
        <v>11.73</v>
      </c>
      <c r="AP11" s="401">
        <v>11.91</v>
      </c>
      <c r="AQ11" s="364">
        <v>12.09</v>
      </c>
      <c r="AR11" s="364">
        <v>12.27</v>
      </c>
      <c r="AS11" s="367">
        <v>12.45</v>
      </c>
      <c r="AT11" s="365">
        <v>12.63</v>
      </c>
      <c r="AU11" s="237">
        <v>12.81</v>
      </c>
      <c r="AV11" s="237">
        <v>12.99</v>
      </c>
      <c r="AW11" s="237">
        <v>13.17</v>
      </c>
      <c r="AX11" s="237">
        <v>13.35</v>
      </c>
      <c r="AY11" s="237">
        <v>13.53</v>
      </c>
      <c r="AZ11" s="237">
        <v>13.71</v>
      </c>
      <c r="BA11" s="237">
        <v>11.4</v>
      </c>
      <c r="BB11" s="237">
        <v>11.58</v>
      </c>
      <c r="BC11" s="237">
        <v>11.76</v>
      </c>
      <c r="BD11" s="237">
        <v>11.94</v>
      </c>
      <c r="BE11" s="237">
        <v>8.7</v>
      </c>
      <c r="BF11" s="237">
        <v>8.52</v>
      </c>
      <c r="BG11" s="237">
        <v>8.34</v>
      </c>
      <c r="BH11" s="237">
        <v>8.16</v>
      </c>
      <c r="BI11" s="368">
        <v>7.98</v>
      </c>
    </row>
    <row r="12" spans="1:61" ht="21">
      <c r="A12" s="363">
        <v>16.84</v>
      </c>
      <c r="B12" s="363">
        <v>17.13</v>
      </c>
      <c r="C12" s="363">
        <v>17.42</v>
      </c>
      <c r="D12" s="363">
        <v>17.71</v>
      </c>
      <c r="E12" s="363">
        <v>18.01</v>
      </c>
      <c r="F12" s="363">
        <v>18.3</v>
      </c>
      <c r="G12" s="363">
        <v>18.59</v>
      </c>
      <c r="H12" s="363">
        <v>18.88</v>
      </c>
      <c r="I12" s="364">
        <v>19.17</v>
      </c>
      <c r="J12" s="619">
        <v>19.46</v>
      </c>
      <c r="K12" s="619">
        <v>19.75</v>
      </c>
      <c r="L12" s="364">
        <v>20.04</v>
      </c>
      <c r="M12" s="364">
        <v>20.34</v>
      </c>
      <c r="N12" s="627">
        <v>20.63</v>
      </c>
      <c r="O12" s="365">
        <v>20.92</v>
      </c>
      <c r="P12" s="237">
        <v>21.21</v>
      </c>
      <c r="Q12" s="237">
        <v>21.5</v>
      </c>
      <c r="R12" s="237">
        <v>21.79</v>
      </c>
      <c r="S12" s="237">
        <v>22.08</v>
      </c>
      <c r="T12" s="237">
        <v>22.37</v>
      </c>
      <c r="U12" s="237">
        <v>22.66</v>
      </c>
      <c r="V12" s="237">
        <v>18.41</v>
      </c>
      <c r="W12" s="237">
        <v>18.7</v>
      </c>
      <c r="X12" s="237">
        <v>18.99</v>
      </c>
      <c r="Y12" s="237">
        <v>19.28</v>
      </c>
      <c r="Z12" s="237">
        <v>14.04</v>
      </c>
      <c r="AA12" s="237">
        <v>13.75</v>
      </c>
      <c r="AB12" s="237">
        <v>13.46</v>
      </c>
      <c r="AC12" s="237">
        <v>13.16</v>
      </c>
      <c r="AD12" s="237">
        <v>12.87</v>
      </c>
      <c r="AE12" s="370">
        <v>8</v>
      </c>
      <c r="AF12" s="363">
        <v>11.11</v>
      </c>
      <c r="AG12" s="363">
        <v>11.32</v>
      </c>
      <c r="AH12" s="363">
        <v>11.52</v>
      </c>
      <c r="AI12" s="363">
        <v>10.65</v>
      </c>
      <c r="AJ12" s="363">
        <v>11.93</v>
      </c>
      <c r="AK12" s="363">
        <v>12.14</v>
      </c>
      <c r="AL12" s="363">
        <v>12.35</v>
      </c>
      <c r="AM12" s="363">
        <v>12.55</v>
      </c>
      <c r="AN12" s="364">
        <v>12.76</v>
      </c>
      <c r="AO12" s="401">
        <v>12.96</v>
      </c>
      <c r="AP12" s="401">
        <v>13.17</v>
      </c>
      <c r="AQ12" s="364">
        <v>13.37</v>
      </c>
      <c r="AR12" s="364">
        <v>13.58</v>
      </c>
      <c r="AS12" s="367">
        <v>13.78</v>
      </c>
      <c r="AT12" s="365">
        <v>13.99</v>
      </c>
      <c r="AU12" s="237">
        <v>14.2</v>
      </c>
      <c r="AV12" s="237">
        <v>14.4</v>
      </c>
      <c r="AW12" s="237">
        <v>14.61</v>
      </c>
      <c r="AX12" s="237">
        <v>14.81</v>
      </c>
      <c r="AY12" s="237">
        <v>15.02</v>
      </c>
      <c r="AZ12" s="237">
        <v>15.22</v>
      </c>
      <c r="BA12" s="237">
        <v>12.75</v>
      </c>
      <c r="BB12" s="237">
        <v>12.96</v>
      </c>
      <c r="BC12" s="237">
        <v>13.16</v>
      </c>
      <c r="BD12" s="237">
        <v>13.37</v>
      </c>
      <c r="BE12" s="237">
        <v>9.67</v>
      </c>
      <c r="BF12" s="237">
        <v>9.46</v>
      </c>
      <c r="BG12" s="237">
        <v>9.26</v>
      </c>
      <c r="BH12" s="237">
        <v>9.05</v>
      </c>
      <c r="BI12" s="368">
        <v>8.84</v>
      </c>
    </row>
    <row r="13" spans="1:61" ht="21">
      <c r="A13" s="363">
        <v>18.79</v>
      </c>
      <c r="B13" s="363">
        <v>19.12</v>
      </c>
      <c r="C13" s="363">
        <v>19.45</v>
      </c>
      <c r="D13" s="363">
        <v>19.77</v>
      </c>
      <c r="E13" s="363">
        <v>20.1</v>
      </c>
      <c r="F13" s="363">
        <v>20.43</v>
      </c>
      <c r="G13" s="363">
        <v>20.76</v>
      </c>
      <c r="H13" s="363">
        <v>21.08</v>
      </c>
      <c r="I13" s="364">
        <v>21.41</v>
      </c>
      <c r="J13" s="619">
        <v>21.74</v>
      </c>
      <c r="K13" s="619">
        <v>22.07</v>
      </c>
      <c r="L13" s="364">
        <v>22.39</v>
      </c>
      <c r="M13" s="364">
        <v>22.72</v>
      </c>
      <c r="N13" s="627">
        <v>23.05</v>
      </c>
      <c r="O13" s="365">
        <v>23.38</v>
      </c>
      <c r="P13" s="237">
        <v>23.7</v>
      </c>
      <c r="Q13" s="237">
        <v>24.03</v>
      </c>
      <c r="R13" s="237">
        <v>24.36</v>
      </c>
      <c r="S13" s="237">
        <v>24.69</v>
      </c>
      <c r="T13" s="237">
        <v>25.01</v>
      </c>
      <c r="U13" s="237">
        <v>25.34</v>
      </c>
      <c r="V13" s="237">
        <v>20.62</v>
      </c>
      <c r="W13" s="237">
        <v>20.94</v>
      </c>
      <c r="X13" s="237">
        <v>21.27</v>
      </c>
      <c r="Y13" s="237">
        <v>21.6</v>
      </c>
      <c r="Z13" s="237">
        <v>15.7</v>
      </c>
      <c r="AA13" s="237">
        <v>15.37</v>
      </c>
      <c r="AB13" s="237">
        <v>15.05</v>
      </c>
      <c r="AC13" s="237">
        <v>14.72</v>
      </c>
      <c r="AD13" s="237">
        <v>14.39</v>
      </c>
      <c r="AE13" s="370">
        <v>9</v>
      </c>
      <c r="AF13" s="363">
        <v>12.11</v>
      </c>
      <c r="AG13" s="363">
        <v>12.34</v>
      </c>
      <c r="AH13" s="363">
        <v>12.58</v>
      </c>
      <c r="AI13" s="363">
        <v>11.73</v>
      </c>
      <c r="AJ13" s="363">
        <v>13.04</v>
      </c>
      <c r="AK13" s="363">
        <v>13.27</v>
      </c>
      <c r="AL13" s="363">
        <v>13.5</v>
      </c>
      <c r="AM13" s="363">
        <v>13.73</v>
      </c>
      <c r="AN13" s="364">
        <v>13.96</v>
      </c>
      <c r="AO13" s="401">
        <v>14.19</v>
      </c>
      <c r="AP13" s="401">
        <v>14.43</v>
      </c>
      <c r="AQ13" s="364">
        <v>14.66</v>
      </c>
      <c r="AR13" s="364">
        <v>14.89</v>
      </c>
      <c r="AS13" s="367">
        <v>15.12</v>
      </c>
      <c r="AT13" s="365">
        <v>15.35</v>
      </c>
      <c r="AU13" s="237">
        <v>15.58</v>
      </c>
      <c r="AV13" s="237">
        <v>15.81</v>
      </c>
      <c r="AW13" s="237">
        <v>16.04</v>
      </c>
      <c r="AX13" s="237">
        <v>16.28</v>
      </c>
      <c r="AY13" s="237">
        <v>16.51</v>
      </c>
      <c r="AZ13" s="237">
        <v>16.74</v>
      </c>
      <c r="BA13" s="237">
        <v>14.1</v>
      </c>
      <c r="BB13" s="237">
        <v>14.33</v>
      </c>
      <c r="BC13" s="237">
        <v>14.56</v>
      </c>
      <c r="BD13" s="237">
        <v>14.8</v>
      </c>
      <c r="BE13" s="237">
        <v>10.63</v>
      </c>
      <c r="BF13" s="237">
        <v>10.4</v>
      </c>
      <c r="BG13" s="237">
        <v>10.17</v>
      </c>
      <c r="BH13" s="237">
        <v>9.94</v>
      </c>
      <c r="BI13" s="368">
        <v>9.71</v>
      </c>
    </row>
    <row r="14" spans="1:61" ht="21">
      <c r="A14" s="363">
        <v>20.74</v>
      </c>
      <c r="B14" s="363">
        <v>21.1</v>
      </c>
      <c r="C14" s="363">
        <v>21.47</v>
      </c>
      <c r="D14" s="363">
        <v>21.83</v>
      </c>
      <c r="E14" s="363">
        <v>22.19</v>
      </c>
      <c r="F14" s="363">
        <v>22.56</v>
      </c>
      <c r="G14" s="363">
        <v>22.92</v>
      </c>
      <c r="H14" s="363">
        <v>23.29</v>
      </c>
      <c r="I14" s="364">
        <v>23.65</v>
      </c>
      <c r="J14" s="619">
        <v>24.01</v>
      </c>
      <c r="K14" s="619">
        <v>24.38</v>
      </c>
      <c r="L14" s="364">
        <v>24.74</v>
      </c>
      <c r="M14" s="364">
        <v>25.11</v>
      </c>
      <c r="N14" s="627">
        <v>25.47</v>
      </c>
      <c r="O14" s="365">
        <v>25.83</v>
      </c>
      <c r="P14" s="237">
        <v>26.2</v>
      </c>
      <c r="Q14" s="237">
        <v>26.56</v>
      </c>
      <c r="R14" s="237">
        <v>26.93</v>
      </c>
      <c r="S14" s="237">
        <v>27.29</v>
      </c>
      <c r="T14" s="237">
        <v>27.65</v>
      </c>
      <c r="U14" s="237">
        <v>28.02</v>
      </c>
      <c r="V14" s="237">
        <v>22.82</v>
      </c>
      <c r="W14" s="237">
        <v>23.19</v>
      </c>
      <c r="X14" s="237">
        <v>23.55</v>
      </c>
      <c r="Y14" s="237">
        <v>23.92</v>
      </c>
      <c r="Z14" s="237">
        <v>17.36</v>
      </c>
      <c r="AA14" s="237">
        <v>17</v>
      </c>
      <c r="AB14" s="237">
        <v>16.64</v>
      </c>
      <c r="AC14" s="237">
        <v>16.27</v>
      </c>
      <c r="AD14" s="237">
        <v>15.91</v>
      </c>
      <c r="AE14" s="370">
        <v>10</v>
      </c>
      <c r="AF14" s="363">
        <v>13.11</v>
      </c>
      <c r="AG14" s="363">
        <v>13.37</v>
      </c>
      <c r="AH14" s="363">
        <v>13.63</v>
      </c>
      <c r="AI14" s="363">
        <v>12.81</v>
      </c>
      <c r="AJ14" s="363">
        <v>14.14</v>
      </c>
      <c r="AK14" s="363">
        <v>14.4</v>
      </c>
      <c r="AL14" s="363">
        <v>14.65</v>
      </c>
      <c r="AM14" s="363">
        <v>14.91</v>
      </c>
      <c r="AN14" s="364">
        <v>15.17</v>
      </c>
      <c r="AO14" s="401">
        <v>15.42</v>
      </c>
      <c r="AP14" s="401">
        <v>15.68</v>
      </c>
      <c r="AQ14" s="364">
        <v>15.94</v>
      </c>
      <c r="AR14" s="364">
        <v>16.2</v>
      </c>
      <c r="AS14" s="367">
        <v>16.45</v>
      </c>
      <c r="AT14" s="365">
        <v>16.71</v>
      </c>
      <c r="AU14" s="237">
        <v>16.97</v>
      </c>
      <c r="AV14" s="237">
        <v>17.22</v>
      </c>
      <c r="AW14" s="237">
        <v>17.48</v>
      </c>
      <c r="AX14" s="237">
        <v>17.74</v>
      </c>
      <c r="AY14" s="237">
        <v>17.99</v>
      </c>
      <c r="AZ14" s="237">
        <v>18.25</v>
      </c>
      <c r="BA14" s="237">
        <v>15.45</v>
      </c>
      <c r="BB14" s="237">
        <v>15.71</v>
      </c>
      <c r="BC14" s="237">
        <v>15.97</v>
      </c>
      <c r="BD14" s="237">
        <v>16.22</v>
      </c>
      <c r="BE14" s="237">
        <v>11.6</v>
      </c>
      <c r="BF14" s="237">
        <v>11.34</v>
      </c>
      <c r="BG14" s="237">
        <v>11.08</v>
      </c>
      <c r="BH14" s="237">
        <v>10.83</v>
      </c>
      <c r="BI14" s="368">
        <v>10.57</v>
      </c>
    </row>
    <row r="15" spans="1:61" ht="21">
      <c r="A15" s="363">
        <v>22.68</v>
      </c>
      <c r="B15" s="363">
        <v>23.08</v>
      </c>
      <c r="C15" s="363">
        <v>23.49</v>
      </c>
      <c r="D15" s="363">
        <v>23.89</v>
      </c>
      <c r="E15" s="363">
        <v>24.29</v>
      </c>
      <c r="F15" s="363">
        <v>24.69</v>
      </c>
      <c r="G15" s="363">
        <v>25.09</v>
      </c>
      <c r="H15" s="363">
        <v>25.49</v>
      </c>
      <c r="I15" s="364">
        <v>25.89</v>
      </c>
      <c r="J15" s="619">
        <v>26.29</v>
      </c>
      <c r="K15" s="619">
        <v>26.69</v>
      </c>
      <c r="L15" s="364">
        <v>27.09</v>
      </c>
      <c r="M15" s="364">
        <v>27.49</v>
      </c>
      <c r="N15" s="627">
        <v>27.89</v>
      </c>
      <c r="O15" s="365">
        <v>28.29</v>
      </c>
      <c r="P15" s="237">
        <v>28.69</v>
      </c>
      <c r="Q15" s="237">
        <v>29.09</v>
      </c>
      <c r="R15" s="237">
        <v>29.49</v>
      </c>
      <c r="S15" s="237">
        <v>29.89</v>
      </c>
      <c r="T15" s="237">
        <v>30.29</v>
      </c>
      <c r="U15" s="237">
        <v>30.69</v>
      </c>
      <c r="V15" s="237">
        <v>25.03</v>
      </c>
      <c r="W15" s="237">
        <v>25.43</v>
      </c>
      <c r="X15" s="237">
        <v>25.83</v>
      </c>
      <c r="Y15" s="237">
        <v>26.23</v>
      </c>
      <c r="Z15" s="237">
        <v>19.03</v>
      </c>
      <c r="AA15" s="237">
        <v>18.63</v>
      </c>
      <c r="AB15" s="237">
        <v>18.23</v>
      </c>
      <c r="AC15" s="237">
        <v>17.83</v>
      </c>
      <c r="AD15" s="237">
        <v>17.43</v>
      </c>
      <c r="AE15" s="370">
        <v>11</v>
      </c>
      <c r="AF15" s="363">
        <v>14.11</v>
      </c>
      <c r="AG15" s="363">
        <v>14.39</v>
      </c>
      <c r="AH15" s="363">
        <v>14.68</v>
      </c>
      <c r="AI15" s="363">
        <v>14.96</v>
      </c>
      <c r="AJ15" s="363">
        <v>15.24</v>
      </c>
      <c r="AK15" s="363">
        <v>15.52</v>
      </c>
      <c r="AL15" s="363">
        <v>15.81</v>
      </c>
      <c r="AM15" s="363">
        <v>16.09</v>
      </c>
      <c r="AN15" s="364">
        <v>16.37</v>
      </c>
      <c r="AO15" s="401">
        <v>16.65</v>
      </c>
      <c r="AP15" s="401">
        <v>16.94</v>
      </c>
      <c r="AQ15" s="364">
        <v>17.22</v>
      </c>
      <c r="AR15" s="364">
        <v>17.5</v>
      </c>
      <c r="AS15" s="367">
        <v>17.79</v>
      </c>
      <c r="AT15" s="365">
        <v>18.07</v>
      </c>
      <c r="AU15" s="237">
        <v>18.35</v>
      </c>
      <c r="AV15" s="237">
        <v>18.63</v>
      </c>
      <c r="AW15" s="237">
        <v>18.92</v>
      </c>
      <c r="AX15" s="237">
        <v>19.2</v>
      </c>
      <c r="AY15" s="237">
        <v>19.48</v>
      </c>
      <c r="AZ15" s="237">
        <v>19.76</v>
      </c>
      <c r="BA15" s="237">
        <v>16.8</v>
      </c>
      <c r="BB15" s="237">
        <v>17.09</v>
      </c>
      <c r="BC15" s="237">
        <v>17.37</v>
      </c>
      <c r="BD15" s="237">
        <v>17.65</v>
      </c>
      <c r="BE15" s="237">
        <v>12.56</v>
      </c>
      <c r="BF15" s="237">
        <v>12.28</v>
      </c>
      <c r="BG15" s="237">
        <v>12</v>
      </c>
      <c r="BH15" s="237">
        <v>11.71</v>
      </c>
      <c r="BI15" s="368">
        <v>11.43</v>
      </c>
    </row>
    <row r="16" spans="1:61" ht="21">
      <c r="A16" s="363">
        <v>24.63</v>
      </c>
      <c r="B16" s="363">
        <v>25.07</v>
      </c>
      <c r="C16" s="363">
        <v>25.5</v>
      </c>
      <c r="D16" s="363">
        <v>25.94</v>
      </c>
      <c r="E16" s="363">
        <v>26.38</v>
      </c>
      <c r="F16" s="363">
        <v>26.81</v>
      </c>
      <c r="G16" s="363">
        <v>27.25</v>
      </c>
      <c r="H16" s="363">
        <v>27.69</v>
      </c>
      <c r="I16" s="364">
        <v>28.12</v>
      </c>
      <c r="J16" s="619">
        <v>28.56</v>
      </c>
      <c r="K16" s="619">
        <v>29</v>
      </c>
      <c r="L16" s="364">
        <v>29.44</v>
      </c>
      <c r="M16" s="364">
        <v>29.87</v>
      </c>
      <c r="N16" s="627">
        <v>30.31</v>
      </c>
      <c r="O16" s="365">
        <v>30.75</v>
      </c>
      <c r="P16" s="237">
        <v>31.18</v>
      </c>
      <c r="Q16" s="237">
        <v>31.62</v>
      </c>
      <c r="R16" s="237">
        <v>32.06</v>
      </c>
      <c r="S16" s="237">
        <v>32.49</v>
      </c>
      <c r="T16" s="237">
        <v>32.93</v>
      </c>
      <c r="U16" s="237">
        <v>33.37</v>
      </c>
      <c r="V16" s="237">
        <v>27.24</v>
      </c>
      <c r="W16" s="237">
        <v>27.68</v>
      </c>
      <c r="X16" s="237">
        <v>28.11</v>
      </c>
      <c r="Y16" s="237">
        <v>28.55</v>
      </c>
      <c r="Z16" s="237">
        <v>20.69</v>
      </c>
      <c r="AA16" s="237">
        <v>20.25</v>
      </c>
      <c r="AB16" s="237">
        <v>19.82</v>
      </c>
      <c r="AC16" s="237">
        <v>19.38</v>
      </c>
      <c r="AD16" s="237">
        <v>18.94</v>
      </c>
      <c r="AE16" s="370">
        <v>12</v>
      </c>
      <c r="AF16" s="363">
        <v>15.11</v>
      </c>
      <c r="AG16" s="363">
        <v>15.42</v>
      </c>
      <c r="AH16" s="363">
        <v>15.73</v>
      </c>
      <c r="AI16" s="363">
        <v>16.04</v>
      </c>
      <c r="AJ16" s="363">
        <v>16.34</v>
      </c>
      <c r="AK16" s="363">
        <v>16.65</v>
      </c>
      <c r="AL16" s="363">
        <v>16.96</v>
      </c>
      <c r="AM16" s="363">
        <v>17.27</v>
      </c>
      <c r="AN16" s="364">
        <v>17.58</v>
      </c>
      <c r="AO16" s="401">
        <v>17.89</v>
      </c>
      <c r="AP16" s="401">
        <v>18.19</v>
      </c>
      <c r="AQ16" s="364">
        <v>18.5</v>
      </c>
      <c r="AR16" s="364">
        <v>18.81</v>
      </c>
      <c r="AS16" s="367">
        <v>19.12</v>
      </c>
      <c r="AT16" s="365">
        <v>19.43</v>
      </c>
      <c r="AU16" s="237">
        <v>19.74</v>
      </c>
      <c r="AV16" s="237">
        <v>20.04</v>
      </c>
      <c r="AW16" s="237">
        <v>20.35</v>
      </c>
      <c r="AX16" s="237">
        <v>20.66</v>
      </c>
      <c r="AY16" s="237">
        <v>20.97</v>
      </c>
      <c r="AZ16" s="237">
        <v>21.28</v>
      </c>
      <c r="BA16" s="237">
        <v>18.15</v>
      </c>
      <c r="BB16" s="237">
        <v>18.46</v>
      </c>
      <c r="BC16" s="237">
        <v>18.77</v>
      </c>
      <c r="BD16" s="237">
        <v>19.08</v>
      </c>
      <c r="BE16" s="237">
        <v>13.53</v>
      </c>
      <c r="BF16" s="237">
        <v>13.22</v>
      </c>
      <c r="BG16" s="237">
        <v>12.91</v>
      </c>
      <c r="BH16" s="237">
        <v>12.6</v>
      </c>
      <c r="BI16" s="368">
        <v>12.29</v>
      </c>
    </row>
    <row r="17" spans="1:61" ht="21">
      <c r="A17" s="363">
        <v>26.58</v>
      </c>
      <c r="B17" s="363">
        <v>27.05</v>
      </c>
      <c r="C17" s="363">
        <v>27.53</v>
      </c>
      <c r="D17" s="363">
        <v>28</v>
      </c>
      <c r="E17" s="363">
        <v>28.47</v>
      </c>
      <c r="F17" s="363">
        <v>28.95</v>
      </c>
      <c r="G17" s="363">
        <v>29.42</v>
      </c>
      <c r="H17" s="363">
        <v>29.89</v>
      </c>
      <c r="I17" s="364">
        <v>30.37</v>
      </c>
      <c r="J17" s="619">
        <v>30.84</v>
      </c>
      <c r="K17" s="619">
        <v>31.31</v>
      </c>
      <c r="L17" s="364">
        <v>31.78</v>
      </c>
      <c r="M17" s="364">
        <v>32.26</v>
      </c>
      <c r="N17" s="627">
        <v>32.73</v>
      </c>
      <c r="O17" s="365">
        <v>33.2</v>
      </c>
      <c r="P17" s="237">
        <v>33.68</v>
      </c>
      <c r="Q17" s="237">
        <v>34.15</v>
      </c>
      <c r="R17" s="237">
        <v>34.62</v>
      </c>
      <c r="S17" s="237">
        <v>35.1</v>
      </c>
      <c r="T17" s="237">
        <v>35.57</v>
      </c>
      <c r="U17" s="237">
        <v>36.04</v>
      </c>
      <c r="V17" s="237">
        <v>29.45</v>
      </c>
      <c r="W17" s="237">
        <v>29.92</v>
      </c>
      <c r="X17" s="237">
        <v>30.4</v>
      </c>
      <c r="Y17" s="237">
        <v>30.87</v>
      </c>
      <c r="Z17" s="237">
        <v>22.35</v>
      </c>
      <c r="AA17" s="237">
        <v>21.88</v>
      </c>
      <c r="AB17" s="237">
        <v>21.41</v>
      </c>
      <c r="AC17" s="237">
        <v>20.93</v>
      </c>
      <c r="AD17" s="237">
        <v>20.46</v>
      </c>
      <c r="AE17" s="370">
        <v>13</v>
      </c>
      <c r="AF17" s="363">
        <v>16.11</v>
      </c>
      <c r="AG17" s="363">
        <v>16.44</v>
      </c>
      <c r="AH17" s="363">
        <v>16.78</v>
      </c>
      <c r="AI17" s="363">
        <v>17.11</v>
      </c>
      <c r="AJ17" s="363">
        <v>17.45</v>
      </c>
      <c r="AK17" s="363">
        <v>17.78</v>
      </c>
      <c r="AL17" s="363">
        <v>18.12</v>
      </c>
      <c r="AM17" s="363">
        <v>18.45</v>
      </c>
      <c r="AN17" s="364">
        <v>18.78</v>
      </c>
      <c r="AO17" s="401">
        <v>19.12</v>
      </c>
      <c r="AP17" s="401">
        <v>19.45</v>
      </c>
      <c r="AQ17" s="364">
        <v>19.79</v>
      </c>
      <c r="AR17" s="364">
        <v>20.12</v>
      </c>
      <c r="AS17" s="367">
        <v>20.45</v>
      </c>
      <c r="AT17" s="365">
        <v>20.79</v>
      </c>
      <c r="AU17" s="237">
        <v>21.12</v>
      </c>
      <c r="AV17" s="237">
        <v>21.46</v>
      </c>
      <c r="AW17" s="237">
        <v>21.79</v>
      </c>
      <c r="AX17" s="237">
        <v>22.12</v>
      </c>
      <c r="AY17" s="237">
        <v>22.46</v>
      </c>
      <c r="AZ17" s="237">
        <v>22.79</v>
      </c>
      <c r="BA17" s="237">
        <v>19.51</v>
      </c>
      <c r="BB17" s="237">
        <v>19.84</v>
      </c>
      <c r="BC17" s="237">
        <v>20.17</v>
      </c>
      <c r="BD17" s="237">
        <v>20.51</v>
      </c>
      <c r="BE17" s="237">
        <v>14.49</v>
      </c>
      <c r="BF17" s="237">
        <v>14.16</v>
      </c>
      <c r="BG17" s="237">
        <v>13.83</v>
      </c>
      <c r="BH17" s="237">
        <v>13.49</v>
      </c>
      <c r="BI17" s="368">
        <v>13.16</v>
      </c>
    </row>
    <row r="18" spans="1:61" ht="21">
      <c r="A18" s="363">
        <v>28.53</v>
      </c>
      <c r="B18" s="363">
        <v>29.04</v>
      </c>
      <c r="C18" s="363">
        <v>29.55</v>
      </c>
      <c r="D18" s="363">
        <v>30.06</v>
      </c>
      <c r="E18" s="363">
        <v>30.57</v>
      </c>
      <c r="F18" s="363">
        <v>31.08</v>
      </c>
      <c r="G18" s="363">
        <v>31.59</v>
      </c>
      <c r="H18" s="363">
        <v>32.1</v>
      </c>
      <c r="I18" s="364">
        <v>32.6</v>
      </c>
      <c r="J18" s="619">
        <v>33.11</v>
      </c>
      <c r="K18" s="619">
        <v>33.62</v>
      </c>
      <c r="L18" s="364">
        <v>34.13</v>
      </c>
      <c r="M18" s="364">
        <v>34.64</v>
      </c>
      <c r="N18" s="627">
        <v>35.15</v>
      </c>
      <c r="O18" s="365">
        <v>35.66</v>
      </c>
      <c r="P18" s="237">
        <v>36.17</v>
      </c>
      <c r="Q18" s="237">
        <v>36.68</v>
      </c>
      <c r="R18" s="237">
        <v>37.19</v>
      </c>
      <c r="S18" s="237">
        <v>37.7</v>
      </c>
      <c r="T18" s="237">
        <v>38.21</v>
      </c>
      <c r="U18" s="237">
        <v>38.72</v>
      </c>
      <c r="V18" s="237">
        <v>31.66</v>
      </c>
      <c r="W18" s="237">
        <v>32.17</v>
      </c>
      <c r="X18" s="237">
        <v>32.68</v>
      </c>
      <c r="Y18" s="237">
        <v>33.19</v>
      </c>
      <c r="Z18" s="237">
        <v>24.02</v>
      </c>
      <c r="AA18" s="237">
        <v>23.51</v>
      </c>
      <c r="AB18" s="237">
        <v>23</v>
      </c>
      <c r="AC18" s="237">
        <v>22.49</v>
      </c>
      <c r="AD18" s="237">
        <v>21.98</v>
      </c>
      <c r="AE18" s="370">
        <v>14</v>
      </c>
      <c r="AF18" s="363">
        <v>17.11</v>
      </c>
      <c r="AG18" s="363">
        <v>17.47</v>
      </c>
      <c r="AH18" s="363">
        <v>17.83</v>
      </c>
      <c r="AI18" s="363">
        <v>18.19</v>
      </c>
      <c r="AJ18" s="363">
        <v>18.55</v>
      </c>
      <c r="AK18" s="363">
        <v>18.91</v>
      </c>
      <c r="AL18" s="363">
        <v>19.27</v>
      </c>
      <c r="AM18" s="363">
        <v>19.63</v>
      </c>
      <c r="AN18" s="364">
        <v>19.99</v>
      </c>
      <c r="AO18" s="401">
        <v>20.35</v>
      </c>
      <c r="AP18" s="401">
        <v>20.71</v>
      </c>
      <c r="AQ18" s="364">
        <v>21.07</v>
      </c>
      <c r="AR18" s="364">
        <v>21.43</v>
      </c>
      <c r="AS18" s="367">
        <v>21.79</v>
      </c>
      <c r="AT18" s="365">
        <v>22.15</v>
      </c>
      <c r="AU18" s="237">
        <v>22.51</v>
      </c>
      <c r="AV18" s="237">
        <v>22.87</v>
      </c>
      <c r="AW18" s="237">
        <v>23.23</v>
      </c>
      <c r="AX18" s="237">
        <v>23.59</v>
      </c>
      <c r="AY18" s="237">
        <v>23.95</v>
      </c>
      <c r="AZ18" s="237">
        <v>24.31</v>
      </c>
      <c r="BA18" s="237">
        <v>20.86</v>
      </c>
      <c r="BB18" s="237">
        <v>21.22</v>
      </c>
      <c r="BC18" s="237">
        <v>21.58</v>
      </c>
      <c r="BD18" s="237">
        <v>21.94</v>
      </c>
      <c r="BE18" s="237">
        <v>15.46</v>
      </c>
      <c r="BF18" s="237">
        <v>15.1</v>
      </c>
      <c r="BG18" s="237">
        <v>14.74</v>
      </c>
      <c r="BH18" s="237">
        <v>14.38</v>
      </c>
      <c r="BI18" s="368">
        <v>14.02</v>
      </c>
    </row>
    <row r="19" spans="1:61" ht="21">
      <c r="A19" s="363">
        <v>30.47</v>
      </c>
      <c r="B19" s="363">
        <v>31.02</v>
      </c>
      <c r="C19" s="363">
        <v>31.57</v>
      </c>
      <c r="D19" s="363">
        <v>32.11</v>
      </c>
      <c r="E19" s="363">
        <v>32.66</v>
      </c>
      <c r="F19" s="363">
        <v>33.2</v>
      </c>
      <c r="G19" s="363">
        <v>33.75</v>
      </c>
      <c r="H19" s="363">
        <v>34.3</v>
      </c>
      <c r="I19" s="364">
        <v>34.84</v>
      </c>
      <c r="J19" s="619">
        <v>35.39</v>
      </c>
      <c r="K19" s="619">
        <v>35.93</v>
      </c>
      <c r="L19" s="364">
        <v>36.48</v>
      </c>
      <c r="M19" s="364">
        <v>37.03</v>
      </c>
      <c r="N19" s="627">
        <v>37.57</v>
      </c>
      <c r="O19" s="365">
        <v>38.12</v>
      </c>
      <c r="P19" s="237">
        <v>38.66</v>
      </c>
      <c r="Q19" s="237">
        <v>39.21</v>
      </c>
      <c r="R19" s="237">
        <v>39.76</v>
      </c>
      <c r="S19" s="237">
        <v>40.3</v>
      </c>
      <c r="T19" s="237">
        <v>40.85</v>
      </c>
      <c r="U19" s="237">
        <v>41.39</v>
      </c>
      <c r="V19" s="237">
        <v>33.87</v>
      </c>
      <c r="W19" s="237">
        <v>34.41</v>
      </c>
      <c r="X19" s="237">
        <v>34.96</v>
      </c>
      <c r="Y19" s="237">
        <v>35.51</v>
      </c>
      <c r="Z19" s="237">
        <v>25.68</v>
      </c>
      <c r="AA19" s="237">
        <v>25.13</v>
      </c>
      <c r="AB19" s="237">
        <v>24.59</v>
      </c>
      <c r="AC19" s="237">
        <v>24.04</v>
      </c>
      <c r="AD19" s="237">
        <v>23.49</v>
      </c>
      <c r="AE19" s="370">
        <v>15</v>
      </c>
      <c r="AF19" s="363">
        <v>18.17</v>
      </c>
      <c r="AG19" s="363">
        <v>18.55</v>
      </c>
      <c r="AH19" s="363">
        <v>18.94</v>
      </c>
      <c r="AI19" s="363">
        <v>19.32</v>
      </c>
      <c r="AJ19" s="363">
        <v>19.71</v>
      </c>
      <c r="AK19" s="363">
        <v>20.09</v>
      </c>
      <c r="AL19" s="363">
        <v>20.48</v>
      </c>
      <c r="AM19" s="363">
        <v>20.87</v>
      </c>
      <c r="AN19" s="364">
        <v>21.25</v>
      </c>
      <c r="AO19" s="401">
        <v>21.64</v>
      </c>
      <c r="AP19" s="401">
        <v>22.02</v>
      </c>
      <c r="AQ19" s="364">
        <v>22.41</v>
      </c>
      <c r="AR19" s="364">
        <v>22.79</v>
      </c>
      <c r="AS19" s="367">
        <v>23.18</v>
      </c>
      <c r="AT19" s="365">
        <v>23.56</v>
      </c>
      <c r="AU19" s="237">
        <v>23.95</v>
      </c>
      <c r="AV19" s="237">
        <v>24.33</v>
      </c>
      <c r="AW19" s="237">
        <v>24.72</v>
      </c>
      <c r="AX19" s="237">
        <v>25.11</v>
      </c>
      <c r="AY19" s="237">
        <v>25.49</v>
      </c>
      <c r="AZ19" s="237">
        <v>25.88</v>
      </c>
      <c r="BA19" s="237">
        <v>22.24</v>
      </c>
      <c r="BB19" s="237">
        <v>22.63</v>
      </c>
      <c r="BC19" s="237">
        <v>23.01</v>
      </c>
      <c r="BD19" s="237">
        <v>23.4</v>
      </c>
      <c r="BE19" s="237">
        <v>16.46</v>
      </c>
      <c r="BF19" s="237">
        <v>16.07</v>
      </c>
      <c r="BG19" s="237">
        <v>15.69</v>
      </c>
      <c r="BH19" s="237">
        <v>15.3</v>
      </c>
      <c r="BI19" s="368">
        <v>14.92</v>
      </c>
    </row>
    <row r="20" spans="1:61" ht="21">
      <c r="A20" s="363">
        <v>32.42</v>
      </c>
      <c r="B20" s="363">
        <v>33.01</v>
      </c>
      <c r="C20" s="363">
        <v>33.59</v>
      </c>
      <c r="D20" s="363">
        <v>34.17</v>
      </c>
      <c r="E20" s="363">
        <v>34.74</v>
      </c>
      <c r="F20" s="363">
        <v>35.34</v>
      </c>
      <c r="G20" s="363">
        <v>35.92</v>
      </c>
      <c r="H20" s="363">
        <v>36.5</v>
      </c>
      <c r="I20" s="364">
        <v>37.08</v>
      </c>
      <c r="J20" s="619">
        <v>37.67</v>
      </c>
      <c r="K20" s="619">
        <v>38.25</v>
      </c>
      <c r="L20" s="364">
        <v>38.83</v>
      </c>
      <c r="M20" s="364">
        <v>39.41</v>
      </c>
      <c r="N20" s="627">
        <v>40</v>
      </c>
      <c r="O20" s="365">
        <v>40.58</v>
      </c>
      <c r="P20" s="237">
        <v>41.16</v>
      </c>
      <c r="Q20" s="237">
        <v>41.74</v>
      </c>
      <c r="R20" s="237">
        <v>42.33</v>
      </c>
      <c r="S20" s="237">
        <v>42.91</v>
      </c>
      <c r="T20" s="237">
        <v>43.49</v>
      </c>
      <c r="U20" s="237">
        <v>44.07</v>
      </c>
      <c r="V20" s="237">
        <v>36.08</v>
      </c>
      <c r="W20" s="237">
        <v>36.66</v>
      </c>
      <c r="X20" s="237">
        <v>37.24</v>
      </c>
      <c r="Y20" s="237">
        <v>37.83</v>
      </c>
      <c r="Z20" s="237">
        <v>27.34</v>
      </c>
      <c r="AA20" s="237">
        <v>26.76</v>
      </c>
      <c r="AB20" s="237">
        <v>26.18</v>
      </c>
      <c r="AC20" s="237">
        <v>25.6</v>
      </c>
      <c r="AD20" s="237">
        <v>25.01</v>
      </c>
      <c r="AE20" s="370">
        <v>16</v>
      </c>
      <c r="AF20" s="363">
        <v>19.34</v>
      </c>
      <c r="AG20" s="363">
        <v>19.75</v>
      </c>
      <c r="AH20" s="363">
        <v>20.16</v>
      </c>
      <c r="AI20" s="363">
        <v>20.57</v>
      </c>
      <c r="AJ20" s="363">
        <v>20.98</v>
      </c>
      <c r="AK20" s="363">
        <v>21.39</v>
      </c>
      <c r="AL20" s="363">
        <v>21.8</v>
      </c>
      <c r="AM20" s="363">
        <v>22.21</v>
      </c>
      <c r="AN20" s="364">
        <v>22.63</v>
      </c>
      <c r="AO20" s="401">
        <v>23.04</v>
      </c>
      <c r="AP20" s="401">
        <v>23.45</v>
      </c>
      <c r="AQ20" s="364">
        <v>23.86</v>
      </c>
      <c r="AR20" s="364">
        <v>24.27</v>
      </c>
      <c r="AS20" s="367">
        <v>24.68</v>
      </c>
      <c r="AT20" s="365">
        <v>25.09</v>
      </c>
      <c r="AU20" s="237">
        <v>25.5</v>
      </c>
      <c r="AV20" s="237">
        <v>25.91</v>
      </c>
      <c r="AW20" s="237">
        <v>26.33</v>
      </c>
      <c r="AX20" s="237">
        <v>26.74</v>
      </c>
      <c r="AY20" s="237">
        <v>27.15</v>
      </c>
      <c r="AZ20" s="237">
        <v>27.56</v>
      </c>
      <c r="BA20" s="237">
        <v>23.7</v>
      </c>
      <c r="BB20" s="237">
        <v>24.11</v>
      </c>
      <c r="BC20" s="237">
        <v>24.52</v>
      </c>
      <c r="BD20" s="237">
        <v>24.93</v>
      </c>
      <c r="BE20" s="237">
        <v>17.53</v>
      </c>
      <c r="BF20" s="237">
        <v>17.12</v>
      </c>
      <c r="BG20" s="237">
        <v>16.71</v>
      </c>
      <c r="BH20" s="237">
        <v>16.3</v>
      </c>
      <c r="BI20" s="368">
        <v>15.89</v>
      </c>
    </row>
    <row r="21" spans="1:61" ht="21">
      <c r="A21" s="363">
        <v>34.37</v>
      </c>
      <c r="B21" s="363">
        <v>34.99</v>
      </c>
      <c r="C21" s="363">
        <v>35.61</v>
      </c>
      <c r="D21" s="363">
        <v>36.23</v>
      </c>
      <c r="E21" s="363">
        <v>36.85</v>
      </c>
      <c r="F21" s="363">
        <v>37.46</v>
      </c>
      <c r="G21" s="363">
        <v>38.08</v>
      </c>
      <c r="H21" s="363">
        <v>38.7</v>
      </c>
      <c r="I21" s="364">
        <v>39.32</v>
      </c>
      <c r="J21" s="619">
        <v>39.94</v>
      </c>
      <c r="K21" s="619">
        <v>40.56</v>
      </c>
      <c r="L21" s="364">
        <v>41.18</v>
      </c>
      <c r="M21" s="364">
        <v>41.8</v>
      </c>
      <c r="N21" s="627">
        <v>42.41</v>
      </c>
      <c r="O21" s="365">
        <v>43.03</v>
      </c>
      <c r="P21" s="237">
        <v>43.65</v>
      </c>
      <c r="Q21" s="237">
        <v>44.27</v>
      </c>
      <c r="R21" s="237">
        <v>44.89</v>
      </c>
      <c r="S21" s="237">
        <v>45.51</v>
      </c>
      <c r="T21" s="237">
        <v>46.13</v>
      </c>
      <c r="U21" s="237">
        <v>46.75</v>
      </c>
      <c r="V21" s="237">
        <v>38.29</v>
      </c>
      <c r="W21" s="237">
        <v>38.91</v>
      </c>
      <c r="X21" s="237">
        <v>39.52</v>
      </c>
      <c r="Y21" s="237">
        <v>40.14</v>
      </c>
      <c r="Z21" s="237">
        <v>29</v>
      </c>
      <c r="AA21" s="237">
        <v>28.39</v>
      </c>
      <c r="AB21" s="237">
        <v>27.77</v>
      </c>
      <c r="AC21" s="237">
        <v>27.15</v>
      </c>
      <c r="AD21" s="237">
        <v>26.53</v>
      </c>
      <c r="AE21" s="370">
        <v>17</v>
      </c>
      <c r="AF21" s="363">
        <v>20.51</v>
      </c>
      <c r="AG21" s="363">
        <v>20.94</v>
      </c>
      <c r="AH21" s="363">
        <v>21.38</v>
      </c>
      <c r="AI21" s="363">
        <v>21.82</v>
      </c>
      <c r="AJ21" s="363">
        <v>22.25</v>
      </c>
      <c r="AK21" s="363">
        <v>22.69</v>
      </c>
      <c r="AL21" s="363">
        <v>23.13</v>
      </c>
      <c r="AM21" s="363">
        <v>23.56</v>
      </c>
      <c r="AN21" s="364">
        <v>24</v>
      </c>
      <c r="AO21" s="401">
        <v>24.44</v>
      </c>
      <c r="AP21" s="401">
        <v>24.87</v>
      </c>
      <c r="AQ21" s="364">
        <v>25.31</v>
      </c>
      <c r="AR21" s="364">
        <v>25.75</v>
      </c>
      <c r="AS21" s="367">
        <v>26.19</v>
      </c>
      <c r="AT21" s="365">
        <v>26.62</v>
      </c>
      <c r="AU21" s="237">
        <v>27.06</v>
      </c>
      <c r="AV21" s="237">
        <v>27.5</v>
      </c>
      <c r="AW21" s="237">
        <v>27.93</v>
      </c>
      <c r="AX21" s="237">
        <v>28.37</v>
      </c>
      <c r="AY21" s="237">
        <v>28.81</v>
      </c>
      <c r="AZ21" s="237">
        <v>29.24</v>
      </c>
      <c r="BA21" s="237">
        <v>25.16</v>
      </c>
      <c r="BB21" s="237">
        <v>25.59</v>
      </c>
      <c r="BC21" s="237">
        <v>26.03</v>
      </c>
      <c r="BD21" s="237">
        <v>26.47</v>
      </c>
      <c r="BE21" s="237">
        <v>18.6</v>
      </c>
      <c r="BF21" s="237">
        <v>18.17</v>
      </c>
      <c r="BG21" s="237">
        <v>17.73</v>
      </c>
      <c r="BH21" s="237">
        <v>17.29</v>
      </c>
      <c r="BI21" s="237">
        <v>16.85</v>
      </c>
    </row>
    <row r="22" spans="1:61" ht="21">
      <c r="A22" s="363">
        <v>36.32</v>
      </c>
      <c r="B22" s="363">
        <v>36.97</v>
      </c>
      <c r="C22" s="363">
        <v>37.63</v>
      </c>
      <c r="D22" s="363">
        <v>38.28</v>
      </c>
      <c r="E22" s="363">
        <v>38.94</v>
      </c>
      <c r="F22" s="363">
        <v>32.96</v>
      </c>
      <c r="G22" s="363">
        <v>40.25</v>
      </c>
      <c r="H22" s="363">
        <v>40.9</v>
      </c>
      <c r="I22" s="364">
        <v>41.56</v>
      </c>
      <c r="J22" s="619">
        <v>42.21</v>
      </c>
      <c r="K22" s="619">
        <v>42.87</v>
      </c>
      <c r="L22" s="364">
        <v>43.52</v>
      </c>
      <c r="M22" s="364">
        <v>44.18</v>
      </c>
      <c r="N22" s="627">
        <v>44.83</v>
      </c>
      <c r="O22" s="365">
        <v>45.49</v>
      </c>
      <c r="P22" s="237">
        <v>46.14</v>
      </c>
      <c r="Q22" s="237">
        <v>46.8</v>
      </c>
      <c r="R22" s="237">
        <v>47.45</v>
      </c>
      <c r="S22" s="237">
        <v>48.11</v>
      </c>
      <c r="T22" s="237">
        <v>48.76</v>
      </c>
      <c r="U22" s="237">
        <v>49.42</v>
      </c>
      <c r="V22" s="237">
        <v>40.49</v>
      </c>
      <c r="W22" s="237">
        <v>41.15</v>
      </c>
      <c r="X22" s="237">
        <v>41.8</v>
      </c>
      <c r="Y22" s="237">
        <v>42.46</v>
      </c>
      <c r="Z22" s="237">
        <v>30.67</v>
      </c>
      <c r="AA22" s="237">
        <v>30.01</v>
      </c>
      <c r="AB22" s="237">
        <v>29.36</v>
      </c>
      <c r="AC22" s="237">
        <v>28.7</v>
      </c>
      <c r="AD22" s="237">
        <v>28.05</v>
      </c>
      <c r="AE22" s="370">
        <v>18</v>
      </c>
      <c r="AF22" s="363">
        <v>21.68</v>
      </c>
      <c r="AG22" s="363">
        <v>22.14</v>
      </c>
      <c r="AH22" s="363">
        <v>22.6</v>
      </c>
      <c r="AI22" s="363">
        <v>23.06</v>
      </c>
      <c r="AJ22" s="363">
        <v>23.53</v>
      </c>
      <c r="AK22" s="363">
        <v>23.99</v>
      </c>
      <c r="AL22" s="363">
        <v>24.45</v>
      </c>
      <c r="AM22" s="363">
        <v>24.91</v>
      </c>
      <c r="AN22" s="364">
        <v>25.38</v>
      </c>
      <c r="AO22" s="401">
        <v>25.84</v>
      </c>
      <c r="AP22" s="401">
        <v>26.3</v>
      </c>
      <c r="AQ22" s="364">
        <v>26.76</v>
      </c>
      <c r="AR22" s="364">
        <v>27.23</v>
      </c>
      <c r="AS22" s="367">
        <v>27.69</v>
      </c>
      <c r="AT22" s="365">
        <v>28.15</v>
      </c>
      <c r="AU22" s="237">
        <v>28.61</v>
      </c>
      <c r="AV22" s="237">
        <v>29.08</v>
      </c>
      <c r="AW22" s="237">
        <v>29.54</v>
      </c>
      <c r="AX22" s="237">
        <v>30</v>
      </c>
      <c r="AY22" s="237">
        <v>30.46</v>
      </c>
      <c r="AZ22" s="237">
        <v>30.93</v>
      </c>
      <c r="BA22" s="237">
        <v>26.61</v>
      </c>
      <c r="BB22" s="237">
        <v>27.08</v>
      </c>
      <c r="BC22" s="237">
        <v>27.54</v>
      </c>
      <c r="BD22" s="237">
        <v>28</v>
      </c>
      <c r="BE22" s="237">
        <v>19.67</v>
      </c>
      <c r="BF22" s="237">
        <v>19.21</v>
      </c>
      <c r="BG22" s="237">
        <v>18.75</v>
      </c>
      <c r="BH22" s="237">
        <v>18.29</v>
      </c>
      <c r="BI22" s="237">
        <v>17.82</v>
      </c>
    </row>
    <row r="23" spans="1:61" ht="21">
      <c r="A23" s="363">
        <v>38.27</v>
      </c>
      <c r="B23" s="363">
        <v>38.96</v>
      </c>
      <c r="C23" s="363">
        <v>39.65</v>
      </c>
      <c r="D23" s="363">
        <v>40.34</v>
      </c>
      <c r="E23" s="363">
        <v>41.03</v>
      </c>
      <c r="F23" s="363">
        <v>41.73</v>
      </c>
      <c r="G23" s="363">
        <v>42.42</v>
      </c>
      <c r="H23" s="363">
        <v>43.11</v>
      </c>
      <c r="I23" s="364">
        <v>43.8</v>
      </c>
      <c r="J23" s="619">
        <v>44.49</v>
      </c>
      <c r="K23" s="619">
        <v>45.18</v>
      </c>
      <c r="L23" s="364">
        <v>45.88</v>
      </c>
      <c r="M23" s="364">
        <v>46.57</v>
      </c>
      <c r="N23" s="627">
        <v>47.26</v>
      </c>
      <c r="O23" s="365">
        <v>47.95</v>
      </c>
      <c r="P23" s="237">
        <v>48.64</v>
      </c>
      <c r="Q23" s="237">
        <v>49.33</v>
      </c>
      <c r="R23" s="237">
        <v>50.03</v>
      </c>
      <c r="S23" s="237">
        <v>50.72</v>
      </c>
      <c r="T23" s="237">
        <v>51.41</v>
      </c>
      <c r="U23" s="237">
        <v>52.1</v>
      </c>
      <c r="V23" s="237">
        <v>42.71</v>
      </c>
      <c r="W23" s="237">
        <v>43.4</v>
      </c>
      <c r="X23" s="237">
        <v>44.09</v>
      </c>
      <c r="Y23" s="237">
        <v>44.78</v>
      </c>
      <c r="Z23" s="237">
        <v>32.33</v>
      </c>
      <c r="AA23" s="237">
        <v>31.64</v>
      </c>
      <c r="AB23" s="237">
        <v>30.95</v>
      </c>
      <c r="AC23" s="237">
        <v>30.26</v>
      </c>
      <c r="AD23" s="237">
        <v>29.57</v>
      </c>
      <c r="AE23" s="370">
        <v>19</v>
      </c>
      <c r="AF23" s="363">
        <v>22.85</v>
      </c>
      <c r="AG23" s="363">
        <v>23.33</v>
      </c>
      <c r="AH23" s="363">
        <v>23.82</v>
      </c>
      <c r="AI23" s="363">
        <v>24.31</v>
      </c>
      <c r="AJ23" s="363">
        <v>24.8</v>
      </c>
      <c r="AK23" s="363">
        <v>25.29</v>
      </c>
      <c r="AL23" s="363">
        <v>25.78</v>
      </c>
      <c r="AM23" s="363">
        <v>26.26</v>
      </c>
      <c r="AN23" s="364">
        <v>26.75</v>
      </c>
      <c r="AO23" s="401">
        <v>27.24</v>
      </c>
      <c r="AP23" s="401">
        <v>27.73</v>
      </c>
      <c r="AQ23" s="364">
        <v>28.22</v>
      </c>
      <c r="AR23" s="364">
        <v>28.7</v>
      </c>
      <c r="AS23" s="367">
        <v>29.19</v>
      </c>
      <c r="AT23" s="365">
        <v>29.68</v>
      </c>
      <c r="AU23" s="237">
        <v>30.17</v>
      </c>
      <c r="AV23" s="237">
        <v>30.66</v>
      </c>
      <c r="AW23" s="237">
        <v>31.15</v>
      </c>
      <c r="AX23" s="237">
        <v>31.63</v>
      </c>
      <c r="AY23" s="237">
        <v>32.12</v>
      </c>
      <c r="AZ23" s="237">
        <v>32.61</v>
      </c>
      <c r="BA23" s="237">
        <v>27.07</v>
      </c>
      <c r="BB23" s="237">
        <v>28.56</v>
      </c>
      <c r="BC23" s="237">
        <v>29.05</v>
      </c>
      <c r="BD23" s="237">
        <v>29.53</v>
      </c>
      <c r="BE23" s="237">
        <v>20.75</v>
      </c>
      <c r="BF23" s="237">
        <v>20.26</v>
      </c>
      <c r="BG23" s="237">
        <v>19.77</v>
      </c>
      <c r="BH23" s="237">
        <v>19.28</v>
      </c>
      <c r="BI23" s="237">
        <v>18.79</v>
      </c>
    </row>
    <row r="24" spans="1:61" ht="21">
      <c r="A24" s="363">
        <v>40.22</v>
      </c>
      <c r="B24" s="363">
        <v>40.94</v>
      </c>
      <c r="C24" s="363">
        <v>41.67</v>
      </c>
      <c r="D24" s="363">
        <v>42.4</v>
      </c>
      <c r="E24" s="363">
        <v>43.13</v>
      </c>
      <c r="F24" s="363">
        <v>43.86</v>
      </c>
      <c r="G24" s="363">
        <v>44.58</v>
      </c>
      <c r="H24" s="363">
        <v>45.31</v>
      </c>
      <c r="I24" s="364">
        <v>46.04</v>
      </c>
      <c r="J24" s="619">
        <v>46.77</v>
      </c>
      <c r="K24" s="619">
        <v>47.5</v>
      </c>
      <c r="L24" s="364">
        <v>48.22</v>
      </c>
      <c r="M24" s="364">
        <v>48.95</v>
      </c>
      <c r="N24" s="627">
        <v>49.68</v>
      </c>
      <c r="O24" s="365">
        <v>50.41</v>
      </c>
      <c r="P24" s="237">
        <v>51.14</v>
      </c>
      <c r="Q24" s="237">
        <v>51.86</v>
      </c>
      <c r="R24" s="237">
        <v>52.59</v>
      </c>
      <c r="S24" s="237">
        <v>53.32</v>
      </c>
      <c r="T24" s="237">
        <v>54.05</v>
      </c>
      <c r="U24" s="237">
        <v>54.78</v>
      </c>
      <c r="V24" s="237">
        <v>44.91</v>
      </c>
      <c r="W24" s="237">
        <v>45.64</v>
      </c>
      <c r="X24" s="237">
        <v>46.37</v>
      </c>
      <c r="Y24" s="237">
        <v>47.1</v>
      </c>
      <c r="Z24" s="237">
        <v>33.99</v>
      </c>
      <c r="AA24" s="237">
        <v>33.27</v>
      </c>
      <c r="AB24" s="237">
        <v>32.54</v>
      </c>
      <c r="AC24" s="237">
        <v>31.81</v>
      </c>
      <c r="AD24" s="237">
        <v>31.08</v>
      </c>
      <c r="AE24" s="370">
        <v>20</v>
      </c>
      <c r="AF24" s="363">
        <v>24.01</v>
      </c>
      <c r="AG24" s="363">
        <v>24.53</v>
      </c>
      <c r="AH24" s="363">
        <v>25.04</v>
      </c>
      <c r="AI24" s="363">
        <v>25.56</v>
      </c>
      <c r="AJ24" s="363">
        <v>26.07</v>
      </c>
      <c r="AK24" s="363">
        <v>26.58</v>
      </c>
      <c r="AL24" s="363">
        <v>27.1</v>
      </c>
      <c r="AM24" s="363">
        <v>27.61</v>
      </c>
      <c r="AN24" s="364">
        <v>28.13</v>
      </c>
      <c r="AO24" s="401">
        <v>28.64</v>
      </c>
      <c r="AP24" s="401">
        <v>29.15</v>
      </c>
      <c r="AQ24" s="364">
        <v>29.67</v>
      </c>
      <c r="AR24" s="364">
        <v>30.18</v>
      </c>
      <c r="AS24" s="367">
        <v>30.7</v>
      </c>
      <c r="AT24" s="365">
        <v>31.21</v>
      </c>
      <c r="AU24" s="237">
        <v>31.72</v>
      </c>
      <c r="AV24" s="237">
        <v>32.24</v>
      </c>
      <c r="AW24" s="237">
        <v>32.75</v>
      </c>
      <c r="AX24" s="237">
        <v>33.27</v>
      </c>
      <c r="AY24" s="237">
        <v>33.78</v>
      </c>
      <c r="AZ24" s="237">
        <v>34.29</v>
      </c>
      <c r="BA24" s="237">
        <v>29.53</v>
      </c>
      <c r="BB24" s="237">
        <v>30.04</v>
      </c>
      <c r="BC24" s="237">
        <v>30.55</v>
      </c>
      <c r="BD24" s="237">
        <v>31.07</v>
      </c>
      <c r="BE24" s="237">
        <v>21.82</v>
      </c>
      <c r="BF24" s="237">
        <v>21.3</v>
      </c>
      <c r="BG24" s="237">
        <v>20.79</v>
      </c>
      <c r="BH24" s="237">
        <v>20.27</v>
      </c>
      <c r="BI24" s="237">
        <v>19.76</v>
      </c>
    </row>
    <row r="25" spans="1:61" ht="21">
      <c r="A25" s="363">
        <v>42.16</v>
      </c>
      <c r="B25" s="363">
        <v>42.92</v>
      </c>
      <c r="C25" s="363">
        <v>43.69</v>
      </c>
      <c r="D25" s="363">
        <v>44.45</v>
      </c>
      <c r="E25" s="363">
        <v>45.22</v>
      </c>
      <c r="F25" s="363">
        <v>45.98</v>
      </c>
      <c r="G25" s="363">
        <v>46.75</v>
      </c>
      <c r="H25" s="363">
        <v>47.51</v>
      </c>
      <c r="I25" s="364">
        <v>48.28</v>
      </c>
      <c r="J25" s="619">
        <v>49.04</v>
      </c>
      <c r="K25" s="619">
        <v>49.8</v>
      </c>
      <c r="L25" s="364">
        <v>50.57</v>
      </c>
      <c r="M25" s="364">
        <v>51.33</v>
      </c>
      <c r="N25" s="627">
        <v>52.1</v>
      </c>
      <c r="O25" s="365">
        <v>52.86</v>
      </c>
      <c r="P25" s="237">
        <v>53.63</v>
      </c>
      <c r="Q25" s="237">
        <v>54.39</v>
      </c>
      <c r="R25" s="237">
        <v>55.16</v>
      </c>
      <c r="S25" s="237">
        <v>55.92</v>
      </c>
      <c r="T25" s="237">
        <v>56.68</v>
      </c>
      <c r="U25" s="237">
        <v>57.45</v>
      </c>
      <c r="V25" s="237">
        <v>47.12</v>
      </c>
      <c r="W25" s="237">
        <v>47.89</v>
      </c>
      <c r="X25" s="237">
        <v>48.65</v>
      </c>
      <c r="Y25" s="237">
        <v>49.41</v>
      </c>
      <c r="Z25" s="237">
        <v>35.66</v>
      </c>
      <c r="AA25" s="237">
        <v>34.89</v>
      </c>
      <c r="AB25" s="237">
        <v>34.13</v>
      </c>
      <c r="AC25" s="237">
        <v>33.36</v>
      </c>
      <c r="AD25" s="237">
        <v>32.6</v>
      </c>
      <c r="AE25" s="370">
        <v>21</v>
      </c>
      <c r="AF25" s="363">
        <v>25.19</v>
      </c>
      <c r="AG25" s="363">
        <v>25.73</v>
      </c>
      <c r="AH25" s="363">
        <v>26.26</v>
      </c>
      <c r="AI25" s="363">
        <v>26.8</v>
      </c>
      <c r="AJ25" s="363">
        <v>27.34</v>
      </c>
      <c r="AK25" s="363">
        <v>27.88</v>
      </c>
      <c r="AL25" s="363">
        <v>28.42</v>
      </c>
      <c r="AM25" s="363">
        <v>28.96</v>
      </c>
      <c r="AN25" s="364">
        <v>29.5</v>
      </c>
      <c r="AO25" s="401">
        <v>30.04</v>
      </c>
      <c r="AP25" s="401">
        <v>30.58</v>
      </c>
      <c r="AQ25" s="364">
        <v>31.12</v>
      </c>
      <c r="AR25" s="364">
        <v>31.66</v>
      </c>
      <c r="AS25" s="367">
        <v>32.2</v>
      </c>
      <c r="AT25" s="365">
        <v>32.74</v>
      </c>
      <c r="AU25" s="237">
        <v>33.28</v>
      </c>
      <c r="AV25" s="237">
        <v>33.82</v>
      </c>
      <c r="AW25" s="237">
        <v>34.36</v>
      </c>
      <c r="AX25" s="237">
        <v>34.9</v>
      </c>
      <c r="AY25" s="237">
        <v>35.44</v>
      </c>
      <c r="AZ25" s="237">
        <v>35.98</v>
      </c>
      <c r="BA25" s="237">
        <v>30.98</v>
      </c>
      <c r="BB25" s="237">
        <v>31.52</v>
      </c>
      <c r="BC25" s="237">
        <v>32.06</v>
      </c>
      <c r="BD25" s="237">
        <v>32.6</v>
      </c>
      <c r="BE25" s="237">
        <v>22.89</v>
      </c>
      <c r="BF25" s="237">
        <v>22.35</v>
      </c>
      <c r="BG25" s="237">
        <v>21.81</v>
      </c>
      <c r="BH25" s="237">
        <v>21.27</v>
      </c>
      <c r="BI25" s="237">
        <v>20.73</v>
      </c>
    </row>
    <row r="26" spans="1:61" ht="21">
      <c r="A26" s="363">
        <v>44.11</v>
      </c>
      <c r="B26" s="363">
        <v>44.92</v>
      </c>
      <c r="C26" s="363">
        <v>45.72</v>
      </c>
      <c r="D26" s="363">
        <v>46.522222</v>
      </c>
      <c r="E26" s="363">
        <v>47.32</v>
      </c>
      <c r="F26" s="363">
        <v>48.12</v>
      </c>
      <c r="G26" s="363">
        <v>48.92</v>
      </c>
      <c r="H26" s="363">
        <v>49.72</v>
      </c>
      <c r="I26" s="364">
        <v>50.52</v>
      </c>
      <c r="J26" s="619">
        <v>51.32</v>
      </c>
      <c r="K26" s="619">
        <v>52.12</v>
      </c>
      <c r="L26" s="364">
        <v>52.92</v>
      </c>
      <c r="M26" s="364">
        <v>53.72</v>
      </c>
      <c r="N26" s="627">
        <v>54.52</v>
      </c>
      <c r="O26" s="365">
        <v>55.33</v>
      </c>
      <c r="P26" s="237">
        <v>56.13</v>
      </c>
      <c r="Q26" s="237">
        <v>56.93</v>
      </c>
      <c r="R26" s="237">
        <v>57.73</v>
      </c>
      <c r="S26" s="237">
        <v>58.53</v>
      </c>
      <c r="T26" s="237">
        <v>59.33</v>
      </c>
      <c r="U26" s="237">
        <v>60.13</v>
      </c>
      <c r="V26" s="237">
        <v>49.33</v>
      </c>
      <c r="W26" s="237">
        <v>50.14</v>
      </c>
      <c r="X26" s="237">
        <v>50.94</v>
      </c>
      <c r="Y26" s="237">
        <v>51.74</v>
      </c>
      <c r="Z26" s="237">
        <v>37.32</v>
      </c>
      <c r="AA26" s="237">
        <v>36.52</v>
      </c>
      <c r="AB26" s="237">
        <v>35.72</v>
      </c>
      <c r="AC26" s="237">
        <v>34.92</v>
      </c>
      <c r="AD26" s="237">
        <v>34.12</v>
      </c>
      <c r="AE26" s="370">
        <v>22</v>
      </c>
      <c r="AF26" s="363">
        <v>26.35</v>
      </c>
      <c r="AG26" s="363">
        <v>26.92</v>
      </c>
      <c r="AH26" s="363">
        <v>27.48</v>
      </c>
      <c r="AI26" s="363">
        <v>28.05</v>
      </c>
      <c r="AJ26" s="363">
        <v>28.61</v>
      </c>
      <c r="AK26" s="363">
        <v>29.18</v>
      </c>
      <c r="AL26" s="363">
        <v>29.75</v>
      </c>
      <c r="AM26" s="363">
        <v>30.31</v>
      </c>
      <c r="AN26" s="364">
        <v>30.88</v>
      </c>
      <c r="AO26" s="401">
        <v>31.44</v>
      </c>
      <c r="AP26" s="401">
        <v>32.01</v>
      </c>
      <c r="AQ26" s="364">
        <v>32.57</v>
      </c>
      <c r="AR26" s="364">
        <v>33.14</v>
      </c>
      <c r="AS26" s="367">
        <v>33.7</v>
      </c>
      <c r="AT26" s="365">
        <v>34.27</v>
      </c>
      <c r="AU26" s="237">
        <v>34.83</v>
      </c>
      <c r="AV26" s="237">
        <v>35.4</v>
      </c>
      <c r="AW26" s="237">
        <v>35.96</v>
      </c>
      <c r="AX26" s="237">
        <v>36.53</v>
      </c>
      <c r="AY26" s="237">
        <v>37.1</v>
      </c>
      <c r="AZ26" s="237">
        <v>37.66</v>
      </c>
      <c r="BA26" s="237">
        <v>32.44</v>
      </c>
      <c r="BB26" s="237">
        <v>33.01</v>
      </c>
      <c r="BC26" s="237">
        <v>33.57</v>
      </c>
      <c r="BD26" s="237">
        <v>34.14</v>
      </c>
      <c r="BE26" s="237">
        <v>23.96</v>
      </c>
      <c r="BF26" s="237">
        <v>23.39</v>
      </c>
      <c r="BG26" s="237">
        <v>22.83</v>
      </c>
      <c r="BH26" s="237">
        <v>22.26</v>
      </c>
      <c r="BI26" s="237">
        <v>21.7</v>
      </c>
    </row>
    <row r="27" spans="1:61" ht="21">
      <c r="A27" s="363">
        <v>46.05</v>
      </c>
      <c r="B27" s="363">
        <v>46.89</v>
      </c>
      <c r="C27" s="363">
        <v>47.73</v>
      </c>
      <c r="D27" s="363">
        <v>48.57</v>
      </c>
      <c r="E27" s="363">
        <v>49.4</v>
      </c>
      <c r="F27" s="363">
        <v>50.24</v>
      </c>
      <c r="G27" s="363">
        <v>51.08</v>
      </c>
      <c r="H27" s="363">
        <v>51.91</v>
      </c>
      <c r="I27" s="364">
        <v>52.75</v>
      </c>
      <c r="J27" s="619">
        <v>53.59</v>
      </c>
      <c r="K27" s="619">
        <v>54.43</v>
      </c>
      <c r="L27" s="364">
        <v>55.26</v>
      </c>
      <c r="M27" s="364">
        <v>56.1</v>
      </c>
      <c r="N27" s="627">
        <v>56.94</v>
      </c>
      <c r="O27" s="365">
        <v>57.78</v>
      </c>
      <c r="P27" s="237">
        <v>58.61</v>
      </c>
      <c r="Q27" s="237">
        <v>59.45</v>
      </c>
      <c r="R27" s="237">
        <v>60.29</v>
      </c>
      <c r="S27" s="237">
        <v>61.12</v>
      </c>
      <c r="T27" s="237">
        <v>61.96</v>
      </c>
      <c r="U27" s="237">
        <v>62.8</v>
      </c>
      <c r="V27" s="237">
        <v>51.54</v>
      </c>
      <c r="W27" s="237">
        <v>52.38</v>
      </c>
      <c r="X27" s="237">
        <v>53.21</v>
      </c>
      <c r="Y27" s="237">
        <v>54.05</v>
      </c>
      <c r="Z27" s="237">
        <v>38.98</v>
      </c>
      <c r="AA27" s="237">
        <v>38.14</v>
      </c>
      <c r="AB27" s="237">
        <v>37.31</v>
      </c>
      <c r="AC27" s="237">
        <v>36.47</v>
      </c>
      <c r="AD27" s="237">
        <v>35.63</v>
      </c>
      <c r="AE27" s="370">
        <v>23</v>
      </c>
      <c r="AF27" s="363">
        <v>27.53</v>
      </c>
      <c r="AG27" s="363">
        <v>28.12</v>
      </c>
      <c r="AH27" s="363">
        <v>28.71</v>
      </c>
      <c r="AI27" s="363">
        <v>29.3</v>
      </c>
      <c r="AJ27" s="363">
        <v>29.89</v>
      </c>
      <c r="AK27" s="363">
        <v>30.48</v>
      </c>
      <c r="AL27" s="363">
        <v>31.07</v>
      </c>
      <c r="AM27" s="363">
        <v>31.66</v>
      </c>
      <c r="AN27" s="364">
        <v>32.25</v>
      </c>
      <c r="AO27" s="401">
        <v>32.85</v>
      </c>
      <c r="AP27" s="401">
        <v>33.44</v>
      </c>
      <c r="AQ27" s="364">
        <v>34.03</v>
      </c>
      <c r="AR27" s="364">
        <v>34.62</v>
      </c>
      <c r="AS27" s="367">
        <v>35.21</v>
      </c>
      <c r="AT27" s="365">
        <v>35.8</v>
      </c>
      <c r="AU27" s="237">
        <v>36.39</v>
      </c>
      <c r="AV27" s="237">
        <v>36.98</v>
      </c>
      <c r="AW27" s="237">
        <v>37.57</v>
      </c>
      <c r="AX27" s="237">
        <v>38.17</v>
      </c>
      <c r="AY27" s="237">
        <v>38.76</v>
      </c>
      <c r="AZ27" s="237">
        <v>39.35</v>
      </c>
      <c r="BA27" s="237">
        <v>33.9</v>
      </c>
      <c r="BB27" s="237">
        <v>34.49</v>
      </c>
      <c r="BC27" s="237">
        <v>35.08</v>
      </c>
      <c r="BD27" s="237">
        <v>35.67</v>
      </c>
      <c r="BE27" s="237">
        <v>25.03</v>
      </c>
      <c r="BF27" s="237">
        <v>24.44</v>
      </c>
      <c r="BG27" s="237">
        <v>23.85</v>
      </c>
      <c r="BH27" s="237">
        <v>23.26</v>
      </c>
      <c r="BI27" s="237">
        <v>22.67</v>
      </c>
    </row>
    <row r="28" spans="1:61" ht="21">
      <c r="A28" s="363">
        <v>48.01</v>
      </c>
      <c r="B28" s="363">
        <v>48.88</v>
      </c>
      <c r="C28" s="363">
        <v>49.75</v>
      </c>
      <c r="D28" s="363">
        <v>50.63</v>
      </c>
      <c r="E28" s="363">
        <v>51.5</v>
      </c>
      <c r="F28" s="363">
        <v>52.38</v>
      </c>
      <c r="G28" s="363">
        <v>53.25</v>
      </c>
      <c r="H28" s="363">
        <v>54.12</v>
      </c>
      <c r="I28" s="364">
        <v>55</v>
      </c>
      <c r="J28" s="619">
        <v>55.87</v>
      </c>
      <c r="K28" s="619">
        <v>56.74</v>
      </c>
      <c r="L28" s="364">
        <v>57.62</v>
      </c>
      <c r="M28" s="364">
        <v>58.49</v>
      </c>
      <c r="N28" s="627">
        <v>59.36</v>
      </c>
      <c r="O28" s="365">
        <v>60.24</v>
      </c>
      <c r="P28" s="237">
        <v>61.11</v>
      </c>
      <c r="Q28" s="237">
        <v>61.98</v>
      </c>
      <c r="R28" s="237">
        <v>62.86</v>
      </c>
      <c r="S28" s="237">
        <v>63.73</v>
      </c>
      <c r="T28" s="237">
        <v>64.61</v>
      </c>
      <c r="U28" s="237">
        <v>65.48</v>
      </c>
      <c r="V28" s="237">
        <v>53.75</v>
      </c>
      <c r="W28" s="237">
        <v>54.62</v>
      </c>
      <c r="X28" s="237">
        <v>55.5</v>
      </c>
      <c r="Y28" s="237">
        <v>56.37</v>
      </c>
      <c r="Z28" s="237">
        <v>40.65</v>
      </c>
      <c r="AA28" s="237">
        <v>39.77</v>
      </c>
      <c r="AB28" s="237">
        <v>38.9</v>
      </c>
      <c r="AC28" s="237">
        <v>38.03</v>
      </c>
      <c r="AD28" s="237">
        <v>37.15</v>
      </c>
      <c r="AE28" s="370">
        <v>24</v>
      </c>
      <c r="AF28" s="363">
        <v>28.69</v>
      </c>
      <c r="AG28" s="363">
        <v>29.31</v>
      </c>
      <c r="AH28" s="363">
        <v>29.93</v>
      </c>
      <c r="AI28" s="363">
        <v>30.54</v>
      </c>
      <c r="AJ28" s="363">
        <v>31.16</v>
      </c>
      <c r="AK28" s="363">
        <v>31.78</v>
      </c>
      <c r="AL28" s="363">
        <v>32.39</v>
      </c>
      <c r="AM28" s="363">
        <v>33.01</v>
      </c>
      <c r="AN28" s="364">
        <v>33.63</v>
      </c>
      <c r="AO28" s="401">
        <v>34.24</v>
      </c>
      <c r="AP28" s="401">
        <v>34.86</v>
      </c>
      <c r="AQ28" s="364">
        <v>35.48</v>
      </c>
      <c r="AR28" s="364">
        <v>36.09</v>
      </c>
      <c r="AS28" s="367">
        <v>36.71</v>
      </c>
      <c r="AT28" s="365">
        <v>37.33</v>
      </c>
      <c r="AU28" s="237">
        <v>37.94</v>
      </c>
      <c r="AV28" s="237">
        <v>38.56</v>
      </c>
      <c r="AW28" s="237">
        <v>39.18</v>
      </c>
      <c r="AX28" s="237">
        <v>39.79</v>
      </c>
      <c r="AY28" s="237">
        <v>40.41</v>
      </c>
      <c r="AZ28" s="237">
        <v>41.03</v>
      </c>
      <c r="BA28" s="237">
        <v>35.35</v>
      </c>
      <c r="BB28" s="237">
        <v>35.97</v>
      </c>
      <c r="BC28" s="237">
        <v>36.59</v>
      </c>
      <c r="BD28" s="237">
        <v>37.2</v>
      </c>
      <c r="BE28" s="237">
        <v>26.1</v>
      </c>
      <c r="BF28" s="237">
        <v>25.49</v>
      </c>
      <c r="BG28" s="237">
        <v>24.87</v>
      </c>
      <c r="BH28" s="237">
        <v>24.25</v>
      </c>
      <c r="BI28" s="237">
        <v>23.63</v>
      </c>
    </row>
    <row r="29" spans="1:61" ht="21">
      <c r="A29" s="363">
        <v>49.96</v>
      </c>
      <c r="B29" s="363">
        <v>50.87</v>
      </c>
      <c r="C29" s="363">
        <v>51.78</v>
      </c>
      <c r="D29" s="363">
        <v>52.69</v>
      </c>
      <c r="E29" s="363">
        <v>53.6</v>
      </c>
      <c r="F29" s="363">
        <v>54.51</v>
      </c>
      <c r="G29" s="363">
        <v>55.42</v>
      </c>
      <c r="H29" s="363">
        <v>56.33</v>
      </c>
      <c r="I29" s="364">
        <v>57.24</v>
      </c>
      <c r="J29" s="619">
        <v>58.15</v>
      </c>
      <c r="K29" s="619">
        <v>59.06</v>
      </c>
      <c r="L29" s="364">
        <v>59.97</v>
      </c>
      <c r="M29" s="364">
        <v>60.88</v>
      </c>
      <c r="N29" s="627">
        <v>61.79</v>
      </c>
      <c r="O29" s="365">
        <v>62.7</v>
      </c>
      <c r="P29" s="237">
        <v>63.61</v>
      </c>
      <c r="Q29" s="237">
        <v>64.52</v>
      </c>
      <c r="R29" s="237">
        <v>65.43</v>
      </c>
      <c r="S29" s="237">
        <v>66.34</v>
      </c>
      <c r="T29" s="237">
        <v>67.25</v>
      </c>
      <c r="U29" s="237">
        <v>68.16</v>
      </c>
      <c r="V29" s="237">
        <v>55.96</v>
      </c>
      <c r="W29" s="237">
        <v>56.87</v>
      </c>
      <c r="X29" s="237">
        <v>57.78</v>
      </c>
      <c r="Y29" s="237">
        <v>58.69</v>
      </c>
      <c r="Z29" s="237">
        <v>42.31</v>
      </c>
      <c r="AA29" s="237">
        <v>41.4</v>
      </c>
      <c r="AB29" s="237">
        <v>40.49</v>
      </c>
      <c r="AC29" s="237">
        <v>39.58</v>
      </c>
      <c r="AD29" s="237">
        <v>38.67</v>
      </c>
      <c r="AE29" s="370">
        <v>25</v>
      </c>
      <c r="AF29" s="363">
        <v>29.86</v>
      </c>
      <c r="AG29" s="363">
        <v>30.51</v>
      </c>
      <c r="AH29" s="363">
        <v>31.15</v>
      </c>
      <c r="AI29" s="363">
        <v>31.79</v>
      </c>
      <c r="AJ29" s="363">
        <v>32.43</v>
      </c>
      <c r="AK29" s="363">
        <v>33.08</v>
      </c>
      <c r="AL29" s="363">
        <v>33.72</v>
      </c>
      <c r="AM29" s="363">
        <v>34.36</v>
      </c>
      <c r="AN29" s="364">
        <v>35</v>
      </c>
      <c r="AO29" s="401">
        <v>35.65</v>
      </c>
      <c r="AP29" s="401">
        <v>36.29</v>
      </c>
      <c r="AQ29" s="364">
        <v>36.93</v>
      </c>
      <c r="AR29" s="364">
        <v>37.57</v>
      </c>
      <c r="AS29" s="367">
        <v>38.22</v>
      </c>
      <c r="AT29" s="365">
        <v>38.86</v>
      </c>
      <c r="AU29" s="237">
        <v>39.5</v>
      </c>
      <c r="AV29" s="237">
        <v>40.14</v>
      </c>
      <c r="AW29" s="237">
        <v>40.79</v>
      </c>
      <c r="AX29" s="237">
        <v>41.43</v>
      </c>
      <c r="AY29" s="237">
        <v>42.07</v>
      </c>
      <c r="AZ29" s="237">
        <v>42.71</v>
      </c>
      <c r="BA29" s="237">
        <v>36.81</v>
      </c>
      <c r="BB29" s="237">
        <v>37.45</v>
      </c>
      <c r="BC29" s="237">
        <v>38.1</v>
      </c>
      <c r="BD29" s="237">
        <v>38.74</v>
      </c>
      <c r="BE29" s="237">
        <v>27.17</v>
      </c>
      <c r="BF29" s="237">
        <v>26.53</v>
      </c>
      <c r="BG29" s="237">
        <v>25.89</v>
      </c>
      <c r="BH29" s="237">
        <v>25.25</v>
      </c>
      <c r="BI29" s="237">
        <v>24.6</v>
      </c>
    </row>
    <row r="30" spans="1:61" ht="21">
      <c r="A30" s="363">
        <v>51.9</v>
      </c>
      <c r="B30" s="363">
        <v>52.85</v>
      </c>
      <c r="C30" s="363">
        <v>53.8</v>
      </c>
      <c r="D30" s="363">
        <v>54.74</v>
      </c>
      <c r="E30" s="363">
        <v>55.69</v>
      </c>
      <c r="F30" s="363">
        <v>56.64</v>
      </c>
      <c r="G30" s="363">
        <v>57.58</v>
      </c>
      <c r="H30" s="363">
        <v>58.53</v>
      </c>
      <c r="I30" s="364">
        <v>59.48</v>
      </c>
      <c r="J30" s="619">
        <v>60.42</v>
      </c>
      <c r="K30" s="619">
        <v>61.37</v>
      </c>
      <c r="L30" s="364">
        <v>62.31</v>
      </c>
      <c r="M30" s="364">
        <v>63.26</v>
      </c>
      <c r="N30" s="627">
        <v>64.21</v>
      </c>
      <c r="O30" s="365">
        <v>65.15</v>
      </c>
      <c r="P30" s="237">
        <v>66.1</v>
      </c>
      <c r="Q30" s="237">
        <v>67.05</v>
      </c>
      <c r="R30" s="237">
        <v>67.99</v>
      </c>
      <c r="S30" s="237">
        <v>68.94</v>
      </c>
      <c r="T30" s="237">
        <v>69.89</v>
      </c>
      <c r="U30" s="237">
        <v>70.83</v>
      </c>
      <c r="V30" s="237">
        <v>58.17</v>
      </c>
      <c r="W30" s="237">
        <v>59.12</v>
      </c>
      <c r="X30" s="237">
        <v>60.06</v>
      </c>
      <c r="Y30" s="237">
        <v>61.01</v>
      </c>
      <c r="Z30" s="237">
        <v>43.97</v>
      </c>
      <c r="AA30" s="237">
        <v>43.03</v>
      </c>
      <c r="AB30" s="237">
        <v>42.08</v>
      </c>
      <c r="AC30" s="237">
        <v>41.13</v>
      </c>
      <c r="AD30" s="237">
        <v>40.19</v>
      </c>
      <c r="AE30" s="370">
        <v>26</v>
      </c>
      <c r="AF30" s="363">
        <v>31.03</v>
      </c>
      <c r="AG30" s="363">
        <v>31.7</v>
      </c>
      <c r="AH30" s="363">
        <v>32.37</v>
      </c>
      <c r="AI30" s="363">
        <v>33.04</v>
      </c>
      <c r="AJ30" s="363">
        <v>33.7</v>
      </c>
      <c r="AK30" s="363">
        <v>34.37</v>
      </c>
      <c r="AL30" s="363">
        <v>35.04</v>
      </c>
      <c r="AM30" s="363">
        <v>35.71</v>
      </c>
      <c r="AN30" s="364">
        <v>36.38</v>
      </c>
      <c r="AO30" s="401">
        <v>37.04</v>
      </c>
      <c r="AP30" s="401">
        <v>37.71</v>
      </c>
      <c r="AQ30" s="364">
        <v>38.38</v>
      </c>
      <c r="AR30" s="364">
        <v>39.05</v>
      </c>
      <c r="AS30" s="367">
        <v>39.72</v>
      </c>
      <c r="AT30" s="365">
        <v>40.39</v>
      </c>
      <c r="AU30" s="237">
        <v>41.05</v>
      </c>
      <c r="AV30" s="237">
        <v>41.72</v>
      </c>
      <c r="AW30" s="237">
        <v>42.39</v>
      </c>
      <c r="AX30" s="237">
        <v>43.06</v>
      </c>
      <c r="AY30" s="237">
        <v>43.73</v>
      </c>
      <c r="AZ30" s="237">
        <v>44.39</v>
      </c>
      <c r="BA30" s="237">
        <v>38.27</v>
      </c>
      <c r="BB30" s="237">
        <v>38.94</v>
      </c>
      <c r="BC30" s="237">
        <v>39.6</v>
      </c>
      <c r="BD30" s="237">
        <v>40.27</v>
      </c>
      <c r="BE30" s="237">
        <v>28.24</v>
      </c>
      <c r="BF30" s="237">
        <v>27.58</v>
      </c>
      <c r="BG30" s="237">
        <v>26.91</v>
      </c>
      <c r="BH30" s="237">
        <v>26.24</v>
      </c>
      <c r="BI30" s="237">
        <v>25.57</v>
      </c>
    </row>
    <row r="31" spans="1:61" ht="21">
      <c r="A31" s="363">
        <v>53.85</v>
      </c>
      <c r="B31" s="363">
        <v>54.84</v>
      </c>
      <c r="C31" s="363">
        <v>55.82</v>
      </c>
      <c r="D31" s="363">
        <v>56.8</v>
      </c>
      <c r="E31" s="363">
        <v>57.78</v>
      </c>
      <c r="F31" s="363">
        <v>58.77</v>
      </c>
      <c r="G31" s="363">
        <v>59.75</v>
      </c>
      <c r="H31" s="363">
        <v>60.73</v>
      </c>
      <c r="I31" s="364">
        <v>61.72</v>
      </c>
      <c r="J31" s="619">
        <v>62.7</v>
      </c>
      <c r="K31" s="619">
        <v>63.68</v>
      </c>
      <c r="L31" s="364">
        <v>64.66</v>
      </c>
      <c r="M31" s="364">
        <v>65.65</v>
      </c>
      <c r="N31" s="627">
        <v>66.63</v>
      </c>
      <c r="O31" s="365">
        <v>67.61</v>
      </c>
      <c r="P31" s="237">
        <v>68.6</v>
      </c>
      <c r="Q31" s="237">
        <v>69.58</v>
      </c>
      <c r="R31" s="237">
        <v>70.56</v>
      </c>
      <c r="S31" s="237">
        <v>71.54</v>
      </c>
      <c r="T31" s="237">
        <v>72.53</v>
      </c>
      <c r="U31" s="237">
        <v>73.51</v>
      </c>
      <c r="V31" s="237">
        <v>60.38</v>
      </c>
      <c r="W31" s="237">
        <v>61.36</v>
      </c>
      <c r="X31" s="237">
        <v>62.35</v>
      </c>
      <c r="Y31" s="237">
        <v>63.33</v>
      </c>
      <c r="Z31" s="237">
        <v>45.64</v>
      </c>
      <c r="AA31" s="237">
        <v>44.65</v>
      </c>
      <c r="AB31" s="237">
        <v>43.67</v>
      </c>
      <c r="AC31" s="237">
        <v>42.69</v>
      </c>
      <c r="AD31" s="237">
        <v>41.71</v>
      </c>
      <c r="AE31" s="370">
        <v>27</v>
      </c>
      <c r="AF31" s="363">
        <v>32.2</v>
      </c>
      <c r="AG31" s="363">
        <v>32.9</v>
      </c>
      <c r="AH31" s="363">
        <v>33.59</v>
      </c>
      <c r="AI31" s="363">
        <v>34.28</v>
      </c>
      <c r="AJ31" s="363">
        <v>34.98</v>
      </c>
      <c r="AK31" s="363">
        <v>35.67</v>
      </c>
      <c r="AL31" s="363">
        <v>36.36</v>
      </c>
      <c r="AM31" s="363">
        <v>37.06</v>
      </c>
      <c r="AN31" s="364">
        <v>37.75</v>
      </c>
      <c r="AO31" s="401">
        <v>38.45</v>
      </c>
      <c r="AP31" s="401">
        <v>39.14</v>
      </c>
      <c r="AQ31" s="364">
        <v>39.83</v>
      </c>
      <c r="AR31" s="364">
        <v>40.53</v>
      </c>
      <c r="AS31" s="367">
        <v>41.22</v>
      </c>
      <c r="AT31" s="365">
        <v>41.92</v>
      </c>
      <c r="AU31" s="237">
        <v>42.61</v>
      </c>
      <c r="AV31" s="237">
        <v>43.3</v>
      </c>
      <c r="AW31" s="237">
        <v>44</v>
      </c>
      <c r="AX31" s="237">
        <v>44.69</v>
      </c>
      <c r="AY31" s="237">
        <v>45.39</v>
      </c>
      <c r="AZ31" s="237">
        <v>46.08</v>
      </c>
      <c r="BA31" s="237">
        <v>39.72</v>
      </c>
      <c r="BB31" s="237">
        <v>40.42</v>
      </c>
      <c r="BC31" s="237">
        <v>41.11</v>
      </c>
      <c r="BD31" s="237">
        <v>41.81</v>
      </c>
      <c r="BE31" s="237">
        <v>29.32</v>
      </c>
      <c r="BF31" s="237">
        <v>28.62</v>
      </c>
      <c r="BG31" s="237">
        <v>27.93</v>
      </c>
      <c r="BH31" s="237">
        <v>27.23</v>
      </c>
      <c r="BI31" s="237">
        <v>26.54</v>
      </c>
    </row>
    <row r="32" spans="1:61" ht="21">
      <c r="A32" s="363">
        <v>55.8</v>
      </c>
      <c r="B32" s="363">
        <v>56.82</v>
      </c>
      <c r="C32" s="363">
        <v>57.84</v>
      </c>
      <c r="D32" s="363">
        <v>58.86</v>
      </c>
      <c r="E32" s="363">
        <v>59.88</v>
      </c>
      <c r="F32" s="363">
        <v>60.9</v>
      </c>
      <c r="G32" s="363">
        <v>61.92</v>
      </c>
      <c r="H32" s="363">
        <v>62.94</v>
      </c>
      <c r="I32" s="364">
        <v>63.96</v>
      </c>
      <c r="J32" s="619">
        <v>64.98</v>
      </c>
      <c r="K32" s="619">
        <v>66</v>
      </c>
      <c r="L32" s="364">
        <v>67.02</v>
      </c>
      <c r="M32" s="364">
        <v>68.03</v>
      </c>
      <c r="N32" s="627">
        <v>69.05</v>
      </c>
      <c r="O32" s="365">
        <v>70.07</v>
      </c>
      <c r="P32" s="237">
        <v>71.09</v>
      </c>
      <c r="Q32" s="237">
        <v>72.11</v>
      </c>
      <c r="R32" s="237">
        <v>73.13</v>
      </c>
      <c r="S32" s="237">
        <v>74.15</v>
      </c>
      <c r="T32" s="237">
        <v>75.17</v>
      </c>
      <c r="U32" s="237">
        <v>76.19</v>
      </c>
      <c r="V32" s="237">
        <v>62.59</v>
      </c>
      <c r="W32" s="237">
        <v>63.61</v>
      </c>
      <c r="X32" s="237">
        <v>64.63</v>
      </c>
      <c r="Y32" s="237">
        <v>65.65</v>
      </c>
      <c r="Z32" s="237">
        <v>47.3</v>
      </c>
      <c r="AA32" s="237">
        <v>46.28</v>
      </c>
      <c r="AB32" s="237">
        <v>45.26</v>
      </c>
      <c r="AC32" s="237">
        <v>44.24</v>
      </c>
      <c r="AD32" s="237">
        <v>43.23</v>
      </c>
      <c r="AE32" s="370">
        <v>28</v>
      </c>
      <c r="AF32" s="363">
        <v>3.37</v>
      </c>
      <c r="AG32" s="363">
        <v>34.09</v>
      </c>
      <c r="AH32" s="363">
        <v>34.81</v>
      </c>
      <c r="AI32" s="363">
        <v>35.53</v>
      </c>
      <c r="AJ32" s="363">
        <v>36.25</v>
      </c>
      <c r="AK32" s="363">
        <v>36.97</v>
      </c>
      <c r="AL32" s="363">
        <v>37.69</v>
      </c>
      <c r="AM32" s="363">
        <v>38.41</v>
      </c>
      <c r="AN32" s="364">
        <v>39.13</v>
      </c>
      <c r="AO32" s="401">
        <v>39.85</v>
      </c>
      <c r="AP32" s="401">
        <v>40.57</v>
      </c>
      <c r="AQ32" s="364">
        <v>41.29</v>
      </c>
      <c r="AR32" s="364">
        <v>42.01</v>
      </c>
      <c r="AS32" s="367">
        <v>42.73</v>
      </c>
      <c r="AT32" s="365">
        <v>43.45</v>
      </c>
      <c r="AU32" s="237">
        <v>44.17</v>
      </c>
      <c r="AV32" s="237">
        <v>44.89</v>
      </c>
      <c r="AW32" s="237">
        <v>45.61</v>
      </c>
      <c r="AX32" s="237">
        <v>46.33</v>
      </c>
      <c r="AY32" s="237">
        <v>47.05</v>
      </c>
      <c r="AZ32" s="237">
        <v>47.77</v>
      </c>
      <c r="BA32" s="237">
        <v>41.18</v>
      </c>
      <c r="BB32" s="237">
        <v>41.9</v>
      </c>
      <c r="BC32" s="237">
        <v>42.62</v>
      </c>
      <c r="BD32" s="237">
        <v>43.34</v>
      </c>
      <c r="BE32" s="237">
        <v>30.39</v>
      </c>
      <c r="BF32" s="237">
        <v>29.67</v>
      </c>
      <c r="BG32" s="237">
        <v>28.95</v>
      </c>
      <c r="BH32" s="237">
        <v>28.23</v>
      </c>
      <c r="BI32" s="237">
        <v>27.51</v>
      </c>
    </row>
    <row r="33" spans="1:61" ht="21">
      <c r="A33" s="363">
        <v>57.74</v>
      </c>
      <c r="B33" s="363">
        <v>58.79</v>
      </c>
      <c r="C33" s="363">
        <v>59.85</v>
      </c>
      <c r="D33" s="363">
        <v>60.9</v>
      </c>
      <c r="E33" s="363">
        <v>61.96</v>
      </c>
      <c r="F33" s="363">
        <v>63.02</v>
      </c>
      <c r="G33" s="363">
        <v>64.07</v>
      </c>
      <c r="H33" s="363">
        <v>65.13</v>
      </c>
      <c r="I33" s="364">
        <v>66.18</v>
      </c>
      <c r="J33" s="619">
        <v>67.24</v>
      </c>
      <c r="K33" s="619">
        <v>68.29</v>
      </c>
      <c r="L33" s="364">
        <v>69.35</v>
      </c>
      <c r="M33" s="364">
        <v>70.4</v>
      </c>
      <c r="N33" s="627">
        <v>71.46</v>
      </c>
      <c r="O33" s="365">
        <v>72.52</v>
      </c>
      <c r="P33" s="237">
        <v>73.57</v>
      </c>
      <c r="Q33" s="237">
        <v>74.63</v>
      </c>
      <c r="R33" s="237">
        <v>75.68</v>
      </c>
      <c r="S33" s="237">
        <v>76.74</v>
      </c>
      <c r="T33" s="237">
        <v>77.79</v>
      </c>
      <c r="U33" s="237">
        <v>78.85</v>
      </c>
      <c r="V33" s="237">
        <v>64.79</v>
      </c>
      <c r="W33" s="237">
        <v>65.85</v>
      </c>
      <c r="X33" s="237">
        <v>66.9</v>
      </c>
      <c r="Y33" s="237">
        <v>67.96</v>
      </c>
      <c r="Z33" s="237">
        <v>48.96</v>
      </c>
      <c r="AA33" s="237">
        <v>47.9</v>
      </c>
      <c r="AB33" s="237">
        <v>46.85</v>
      </c>
      <c r="AC33" s="237">
        <v>45.79</v>
      </c>
      <c r="AD33" s="237">
        <v>44.73</v>
      </c>
      <c r="AE33" s="370">
        <v>29</v>
      </c>
      <c r="AF33" s="363">
        <v>34.54</v>
      </c>
      <c r="AG33" s="363">
        <v>35.29</v>
      </c>
      <c r="AH33" s="363">
        <v>36.03</v>
      </c>
      <c r="AI33" s="363">
        <v>36.78</v>
      </c>
      <c r="AJ33" s="363">
        <v>37.52</v>
      </c>
      <c r="AK33" s="363">
        <v>38.27</v>
      </c>
      <c r="AL33" s="363">
        <v>39.01</v>
      </c>
      <c r="AM33" s="363">
        <v>39.76</v>
      </c>
      <c r="AN33" s="364">
        <v>40.5</v>
      </c>
      <c r="AO33" s="401">
        <v>41.25</v>
      </c>
      <c r="AP33" s="401">
        <v>41.99</v>
      </c>
      <c r="AQ33" s="364">
        <v>42.74</v>
      </c>
      <c r="AR33" s="364">
        <v>43.48</v>
      </c>
      <c r="AS33" s="367">
        <v>44.23</v>
      </c>
      <c r="AT33" s="365">
        <v>44.97</v>
      </c>
      <c r="AU33" s="237">
        <v>45.72</v>
      </c>
      <c r="AV33" s="237">
        <v>46.46</v>
      </c>
      <c r="AW33" s="237">
        <v>47.21</v>
      </c>
      <c r="AX33" s="237">
        <v>47.96</v>
      </c>
      <c r="AY33" s="237">
        <v>48.7</v>
      </c>
      <c r="AZ33" s="237">
        <v>49.45</v>
      </c>
      <c r="BA33" s="237">
        <v>42.64</v>
      </c>
      <c r="BB33" s="237">
        <v>43.38</v>
      </c>
      <c r="BC33" s="237">
        <v>44.13</v>
      </c>
      <c r="BD33" s="237">
        <v>44.87</v>
      </c>
      <c r="BE33" s="237">
        <v>31.46</v>
      </c>
      <c r="BF33" s="237">
        <v>30.71</v>
      </c>
      <c r="BG33" s="237">
        <v>29.97</v>
      </c>
      <c r="BH33" s="237">
        <v>29.22</v>
      </c>
      <c r="BI33" s="237">
        <v>28.48</v>
      </c>
    </row>
    <row r="34" spans="1:61" ht="21">
      <c r="A34" s="363">
        <v>59.7</v>
      </c>
      <c r="B34" s="363">
        <v>60.79</v>
      </c>
      <c r="C34" s="363">
        <v>61.88</v>
      </c>
      <c r="D34" s="363">
        <v>62.97</v>
      </c>
      <c r="E34" s="363">
        <v>64.07</v>
      </c>
      <c r="F34" s="363">
        <v>65.16</v>
      </c>
      <c r="G34" s="363">
        <v>66.25</v>
      </c>
      <c r="H34" s="363">
        <v>67.34</v>
      </c>
      <c r="I34" s="364">
        <v>68.43</v>
      </c>
      <c r="J34" s="619">
        <v>69.53</v>
      </c>
      <c r="K34" s="619">
        <v>70.62</v>
      </c>
      <c r="L34" s="364">
        <v>71.71</v>
      </c>
      <c r="M34" s="364">
        <v>72.8</v>
      </c>
      <c r="N34" s="627">
        <v>73.89</v>
      </c>
      <c r="O34" s="365">
        <v>74.99</v>
      </c>
      <c r="P34" s="237">
        <v>76.08</v>
      </c>
      <c r="Q34" s="237">
        <v>77.17</v>
      </c>
      <c r="R34" s="237">
        <v>78.26</v>
      </c>
      <c r="S34" s="237">
        <v>79.35</v>
      </c>
      <c r="T34" s="237">
        <v>80.45</v>
      </c>
      <c r="U34" s="237">
        <v>81.54</v>
      </c>
      <c r="V34" s="237">
        <v>67.01</v>
      </c>
      <c r="W34" s="237">
        <v>68.1</v>
      </c>
      <c r="X34" s="237">
        <v>69.19</v>
      </c>
      <c r="Y34" s="237">
        <v>70.28</v>
      </c>
      <c r="Z34" s="237">
        <v>50.63</v>
      </c>
      <c r="AA34" s="237">
        <v>49.53</v>
      </c>
      <c r="AB34" s="237">
        <v>48.44</v>
      </c>
      <c r="AC34" s="237">
        <v>47.35</v>
      </c>
      <c r="AD34" s="237">
        <v>46.26</v>
      </c>
      <c r="AE34" s="370">
        <v>30</v>
      </c>
      <c r="AF34" s="363">
        <v>35.71</v>
      </c>
      <c r="AG34" s="363">
        <v>36.48</v>
      </c>
      <c r="AH34" s="363">
        <v>37.25</v>
      </c>
      <c r="AI34" s="363">
        <v>38.03</v>
      </c>
      <c r="AJ34" s="363">
        <v>38.8</v>
      </c>
      <c r="AK34" s="363">
        <v>39.57</v>
      </c>
      <c r="AL34" s="363">
        <v>40.34</v>
      </c>
      <c r="AM34" s="363">
        <v>41.11</v>
      </c>
      <c r="AN34" s="364">
        <v>41.88</v>
      </c>
      <c r="AO34" s="401">
        <v>42.65</v>
      </c>
      <c r="AP34" s="401">
        <v>43.42</v>
      </c>
      <c r="AQ34" s="364">
        <v>44.19</v>
      </c>
      <c r="AR34" s="364">
        <v>44.96</v>
      </c>
      <c r="AS34" s="367">
        <v>45.74</v>
      </c>
      <c r="AT34" s="365">
        <v>46.51</v>
      </c>
      <c r="AU34" s="237">
        <v>47.28</v>
      </c>
      <c r="AV34" s="237">
        <v>48.05</v>
      </c>
      <c r="AW34" s="237">
        <v>48.82</v>
      </c>
      <c r="AX34" s="237">
        <v>49.59</v>
      </c>
      <c r="AY34" s="237">
        <v>50.36</v>
      </c>
      <c r="AZ34" s="237">
        <v>51.13</v>
      </c>
      <c r="BA34" s="237">
        <v>44.1</v>
      </c>
      <c r="BB34" s="237">
        <v>44.87</v>
      </c>
      <c r="BC34" s="237">
        <v>45.64</v>
      </c>
      <c r="BD34" s="237">
        <v>46.41</v>
      </c>
      <c r="BE34" s="237">
        <v>32.53</v>
      </c>
      <c r="BF34" s="237">
        <v>31.76</v>
      </c>
      <c r="BG34" s="237">
        <v>30.99</v>
      </c>
      <c r="BH34" s="237">
        <v>30.22</v>
      </c>
      <c r="BI34" s="237">
        <v>29.45</v>
      </c>
    </row>
    <row r="35" spans="1:61" ht="21">
      <c r="A35" s="363">
        <v>61.63</v>
      </c>
      <c r="B35" s="363">
        <v>62.76</v>
      </c>
      <c r="C35" s="363">
        <v>63.89</v>
      </c>
      <c r="D35" s="363">
        <v>65.02</v>
      </c>
      <c r="E35" s="363">
        <v>66.15</v>
      </c>
      <c r="F35" s="363">
        <v>67.27</v>
      </c>
      <c r="G35" s="363">
        <v>68.4</v>
      </c>
      <c r="H35" s="363">
        <v>69.53</v>
      </c>
      <c r="I35" s="364">
        <v>70.66</v>
      </c>
      <c r="J35" s="619">
        <v>71.79</v>
      </c>
      <c r="K35" s="619">
        <v>72.92</v>
      </c>
      <c r="L35" s="364">
        <v>74.05</v>
      </c>
      <c r="M35" s="364">
        <v>75.17</v>
      </c>
      <c r="N35" s="627">
        <v>76.3</v>
      </c>
      <c r="O35" s="365">
        <v>77.43</v>
      </c>
      <c r="P35" s="237">
        <v>78.56</v>
      </c>
      <c r="Q35" s="237">
        <v>79.69</v>
      </c>
      <c r="R35" s="237">
        <v>80.82</v>
      </c>
      <c r="S35" s="237">
        <v>81.94</v>
      </c>
      <c r="T35" s="237">
        <v>83.07</v>
      </c>
      <c r="U35" s="237">
        <v>84.2</v>
      </c>
      <c r="V35" s="237">
        <v>69.21</v>
      </c>
      <c r="W35" s="237">
        <v>70.34</v>
      </c>
      <c r="X35" s="237">
        <v>71.47</v>
      </c>
      <c r="Y35" s="237">
        <v>72.59</v>
      </c>
      <c r="Z35" s="237">
        <v>52.28</v>
      </c>
      <c r="AA35" s="237">
        <v>51.15</v>
      </c>
      <c r="AB35" s="237">
        <v>50.03</v>
      </c>
      <c r="AC35" s="237">
        <v>48.9</v>
      </c>
      <c r="AD35" s="237">
        <v>47.77</v>
      </c>
      <c r="AE35" s="370">
        <v>31</v>
      </c>
      <c r="AF35" s="363">
        <v>36.88</v>
      </c>
      <c r="AG35" s="363">
        <v>37.68</v>
      </c>
      <c r="AH35" s="363">
        <v>38.47</v>
      </c>
      <c r="AI35" s="363">
        <v>39.27</v>
      </c>
      <c r="AJ35" s="363">
        <v>40.07</v>
      </c>
      <c r="AK35" s="363">
        <v>40.86</v>
      </c>
      <c r="AL35" s="363">
        <v>41.66</v>
      </c>
      <c r="AM35" s="363">
        <v>42.46</v>
      </c>
      <c r="AN35" s="364">
        <v>43.25</v>
      </c>
      <c r="AO35" s="401">
        <v>44.05</v>
      </c>
      <c r="AP35" s="401">
        <v>44.85</v>
      </c>
      <c r="AQ35" s="364">
        <v>45.64</v>
      </c>
      <c r="AR35" s="364">
        <v>46.44</v>
      </c>
      <c r="AS35" s="367">
        <v>47.24</v>
      </c>
      <c r="AT35" s="365">
        <v>48.03</v>
      </c>
      <c r="AU35" s="237">
        <v>48.83</v>
      </c>
      <c r="AV35" s="237">
        <v>49.63</v>
      </c>
      <c r="AW35" s="237">
        <v>50.42</v>
      </c>
      <c r="AX35" s="237">
        <v>51.22</v>
      </c>
      <c r="AY35" s="237">
        <v>52.02</v>
      </c>
      <c r="AZ35" s="237">
        <v>52.81</v>
      </c>
      <c r="BA35" s="237">
        <v>45.55</v>
      </c>
      <c r="BB35" s="237">
        <v>46.35</v>
      </c>
      <c r="BC35" s="237">
        <v>47.15</v>
      </c>
      <c r="BD35" s="237">
        <v>47.94</v>
      </c>
      <c r="BE35" s="237">
        <v>33.6</v>
      </c>
      <c r="BF35" s="237">
        <v>32.81</v>
      </c>
      <c r="BG35" s="237">
        <v>32.01</v>
      </c>
      <c r="BH35" s="237">
        <v>31.21</v>
      </c>
      <c r="BI35" s="237">
        <v>30.42</v>
      </c>
    </row>
    <row r="36" spans="1:61" ht="21">
      <c r="A36" s="371">
        <v>63.59</v>
      </c>
      <c r="B36" s="371">
        <v>64.76</v>
      </c>
      <c r="C36" s="371">
        <v>65.92</v>
      </c>
      <c r="D36" s="371">
        <v>67.09</v>
      </c>
      <c r="E36" s="371">
        <v>68.25</v>
      </c>
      <c r="F36" s="371">
        <v>69.42</v>
      </c>
      <c r="G36" s="371">
        <v>70.58</v>
      </c>
      <c r="H36" s="371">
        <v>71.75</v>
      </c>
      <c r="I36" s="372">
        <v>72.91</v>
      </c>
      <c r="J36" s="620">
        <v>74.08</v>
      </c>
      <c r="K36" s="620">
        <v>75.24</v>
      </c>
      <c r="L36" s="372">
        <v>76.41</v>
      </c>
      <c r="M36" s="372">
        <v>77.57</v>
      </c>
      <c r="N36" s="628">
        <v>78.74</v>
      </c>
      <c r="O36" s="373">
        <v>79.9</v>
      </c>
      <c r="P36" s="237">
        <v>81.07</v>
      </c>
      <c r="Q36" s="237">
        <v>82.23</v>
      </c>
      <c r="R36" s="237">
        <v>83.4</v>
      </c>
      <c r="S36" s="237">
        <v>84.56</v>
      </c>
      <c r="T36" s="237">
        <v>85.73</v>
      </c>
      <c r="U36" s="237">
        <v>86.89</v>
      </c>
      <c r="V36" s="237">
        <v>71.43</v>
      </c>
      <c r="W36" s="237">
        <v>72.59</v>
      </c>
      <c r="X36" s="237">
        <v>73.75</v>
      </c>
      <c r="Y36" s="237">
        <v>74.92</v>
      </c>
      <c r="Z36" s="237">
        <v>53.95</v>
      </c>
      <c r="AA36" s="237">
        <v>52.79</v>
      </c>
      <c r="AB36" s="237">
        <v>51.62</v>
      </c>
      <c r="AC36" s="237">
        <v>50.46</v>
      </c>
      <c r="AD36" s="237">
        <v>49.29</v>
      </c>
      <c r="AE36" s="370">
        <v>32</v>
      </c>
      <c r="AF36" s="371">
        <v>38.05</v>
      </c>
      <c r="AG36" s="371">
        <v>38.87</v>
      </c>
      <c r="AH36" s="371">
        <v>39.69</v>
      </c>
      <c r="AI36" s="371">
        <v>40.52</v>
      </c>
      <c r="AJ36" s="371">
        <v>41.34</v>
      </c>
      <c r="AK36" s="371">
        <v>42.16</v>
      </c>
      <c r="AL36" s="371">
        <v>42.98</v>
      </c>
      <c r="AM36" s="371">
        <v>43.81</v>
      </c>
      <c r="AN36" s="372">
        <v>44.63</v>
      </c>
      <c r="AO36" s="401">
        <v>45.45</v>
      </c>
      <c r="AP36" s="402">
        <v>46.27</v>
      </c>
      <c r="AQ36" s="372">
        <v>47.1</v>
      </c>
      <c r="AR36" s="372">
        <v>47.92</v>
      </c>
      <c r="AS36" s="367">
        <v>48.74</v>
      </c>
      <c r="AT36" s="373">
        <v>49.56</v>
      </c>
      <c r="AU36" s="237">
        <v>50.39</v>
      </c>
      <c r="AV36" s="237">
        <v>51.21</v>
      </c>
      <c r="AW36" s="237">
        <v>52.03</v>
      </c>
      <c r="AX36" s="237">
        <v>52.85</v>
      </c>
      <c r="AY36" s="237">
        <v>53.68</v>
      </c>
      <c r="AZ36" s="237">
        <v>54.5</v>
      </c>
      <c r="BA36" s="237">
        <v>47.01</v>
      </c>
      <c r="BB36" s="237">
        <v>47.83</v>
      </c>
      <c r="BC36" s="237">
        <v>48.65</v>
      </c>
      <c r="BD36" s="237">
        <v>49.48</v>
      </c>
      <c r="BE36" s="237">
        <v>34.67</v>
      </c>
      <c r="BF36" s="237">
        <v>33.85</v>
      </c>
      <c r="BG36" s="237">
        <v>33.03</v>
      </c>
      <c r="BH36" s="237">
        <v>32.21</v>
      </c>
      <c r="BI36" s="237">
        <v>31.38</v>
      </c>
    </row>
    <row r="37" spans="1:61" ht="21">
      <c r="A37" s="374">
        <v>65.54</v>
      </c>
      <c r="B37" s="374">
        <v>66.74</v>
      </c>
      <c r="C37" s="374">
        <v>67.94</v>
      </c>
      <c r="D37" s="374">
        <v>69.15</v>
      </c>
      <c r="E37" s="374">
        <v>70.35</v>
      </c>
      <c r="F37" s="374">
        <v>71.55</v>
      </c>
      <c r="G37" s="374">
        <v>72.75</v>
      </c>
      <c r="H37" s="374">
        <v>73.95</v>
      </c>
      <c r="I37" s="375">
        <v>75.15</v>
      </c>
      <c r="J37" s="621">
        <v>76.35</v>
      </c>
      <c r="K37" s="621">
        <v>77.55</v>
      </c>
      <c r="L37" s="375">
        <v>78.76</v>
      </c>
      <c r="M37" s="375">
        <v>79.96</v>
      </c>
      <c r="N37" s="629">
        <v>81.16</v>
      </c>
      <c r="O37" s="376">
        <v>82.36</v>
      </c>
      <c r="P37" s="237">
        <v>83.56</v>
      </c>
      <c r="Q37" s="237">
        <v>84.76</v>
      </c>
      <c r="R37" s="237">
        <v>85.96</v>
      </c>
      <c r="S37" s="237">
        <v>87.16</v>
      </c>
      <c r="T37" s="237">
        <v>88.37</v>
      </c>
      <c r="U37" s="237">
        <v>89.57</v>
      </c>
      <c r="V37" s="237">
        <v>73.63</v>
      </c>
      <c r="W37" s="237">
        <v>74.84</v>
      </c>
      <c r="X37" s="237">
        <v>76.04</v>
      </c>
      <c r="Y37" s="237">
        <v>77.24</v>
      </c>
      <c r="Z37" s="237">
        <v>55.62</v>
      </c>
      <c r="AA37" s="237">
        <v>54.42</v>
      </c>
      <c r="AB37" s="237">
        <v>53.21</v>
      </c>
      <c r="AC37" s="237">
        <v>52.01</v>
      </c>
      <c r="AD37" s="237">
        <v>50.81</v>
      </c>
      <c r="AE37" s="370">
        <v>33</v>
      </c>
      <c r="AF37" s="374">
        <v>39.22</v>
      </c>
      <c r="AG37" s="374">
        <v>40.07</v>
      </c>
      <c r="AH37" s="374">
        <v>40.92</v>
      </c>
      <c r="AI37" s="374">
        <v>41.76</v>
      </c>
      <c r="AJ37" s="374">
        <v>42.61</v>
      </c>
      <c r="AK37" s="374">
        <v>43.46</v>
      </c>
      <c r="AL37" s="374">
        <v>44.31</v>
      </c>
      <c r="AM37" s="374">
        <v>45.16</v>
      </c>
      <c r="AN37" s="375">
        <v>46</v>
      </c>
      <c r="AO37" s="402">
        <v>46.85</v>
      </c>
      <c r="AP37" s="403">
        <v>47.7</v>
      </c>
      <c r="AQ37" s="375">
        <v>48.55</v>
      </c>
      <c r="AR37" s="375">
        <v>49.4</v>
      </c>
      <c r="AS37" s="367">
        <v>50.24</v>
      </c>
      <c r="AT37" s="376">
        <v>51.09</v>
      </c>
      <c r="AU37" s="237">
        <v>51.94</v>
      </c>
      <c r="AV37" s="237">
        <v>52.79</v>
      </c>
      <c r="AW37" s="237">
        <v>53.64</v>
      </c>
      <c r="AX37" s="237">
        <v>54.49</v>
      </c>
      <c r="AY37" s="237">
        <v>55.33</v>
      </c>
      <c r="AZ37" s="237">
        <v>56.18</v>
      </c>
      <c r="BA37" s="237">
        <v>48.47</v>
      </c>
      <c r="BB37" s="237">
        <v>49.31</v>
      </c>
      <c r="BC37" s="237">
        <v>50.16</v>
      </c>
      <c r="BD37" s="237">
        <v>51.01</v>
      </c>
      <c r="BE37" s="237">
        <v>35.74</v>
      </c>
      <c r="BF37" s="237">
        <v>34.9</v>
      </c>
      <c r="BG37" s="237">
        <v>34.05</v>
      </c>
      <c r="BH37" s="237">
        <v>33.2</v>
      </c>
      <c r="BI37" s="237">
        <v>32.35</v>
      </c>
    </row>
    <row r="38" spans="1:61" ht="21">
      <c r="A38" s="374">
        <v>67.5</v>
      </c>
      <c r="B38" s="374">
        <v>68.73</v>
      </c>
      <c r="C38" s="374">
        <v>69.97</v>
      </c>
      <c r="D38" s="374">
        <v>71.21</v>
      </c>
      <c r="E38" s="374">
        <v>72.45</v>
      </c>
      <c r="F38" s="374">
        <v>73.68</v>
      </c>
      <c r="G38" s="374">
        <v>74.92</v>
      </c>
      <c r="H38" s="374">
        <v>76.16</v>
      </c>
      <c r="I38" s="375">
        <v>77.4</v>
      </c>
      <c r="J38" s="621">
        <v>78.63</v>
      </c>
      <c r="K38" s="621">
        <v>79.87</v>
      </c>
      <c r="L38" s="375">
        <v>81.11</v>
      </c>
      <c r="M38" s="375">
        <v>82.35</v>
      </c>
      <c r="N38" s="629">
        <v>83.58</v>
      </c>
      <c r="O38" s="376">
        <v>84.82</v>
      </c>
      <c r="P38" s="237">
        <v>86.06</v>
      </c>
      <c r="Q38" s="237">
        <v>87.3</v>
      </c>
      <c r="R38" s="237">
        <v>88.53</v>
      </c>
      <c r="S38" s="237">
        <v>89.77</v>
      </c>
      <c r="T38" s="237">
        <v>91.01</v>
      </c>
      <c r="U38" s="237">
        <v>92.25</v>
      </c>
      <c r="V38" s="237">
        <v>75.85</v>
      </c>
      <c r="W38" s="237">
        <v>77.08</v>
      </c>
      <c r="X38" s="237">
        <v>78.32</v>
      </c>
      <c r="Y38" s="237">
        <v>79.56</v>
      </c>
      <c r="Z38" s="237">
        <v>57.28</v>
      </c>
      <c r="AA38" s="237">
        <v>56.04</v>
      </c>
      <c r="AB38" s="237">
        <v>54.81</v>
      </c>
      <c r="AC38" s="237">
        <v>53.57</v>
      </c>
      <c r="AD38" s="237">
        <v>52.33</v>
      </c>
      <c r="AE38" s="370">
        <v>34</v>
      </c>
      <c r="AF38" s="374">
        <v>40.39</v>
      </c>
      <c r="AG38" s="374">
        <v>41.26</v>
      </c>
      <c r="AH38" s="374">
        <v>42.14</v>
      </c>
      <c r="AI38" s="374">
        <v>43.01</v>
      </c>
      <c r="AJ38" s="374">
        <v>43.88</v>
      </c>
      <c r="AK38" s="374">
        <v>44.76</v>
      </c>
      <c r="AL38" s="374">
        <v>45.63</v>
      </c>
      <c r="AM38" s="374">
        <v>46.51</v>
      </c>
      <c r="AN38" s="375">
        <v>47.38</v>
      </c>
      <c r="AO38" s="403">
        <v>48.25</v>
      </c>
      <c r="AP38" s="403">
        <v>49.13</v>
      </c>
      <c r="AQ38" s="375">
        <v>50</v>
      </c>
      <c r="AR38" s="375">
        <v>50.87</v>
      </c>
      <c r="AS38" s="367">
        <v>51.75</v>
      </c>
      <c r="AT38" s="376">
        <v>52.62</v>
      </c>
      <c r="AU38" s="237">
        <v>53.5</v>
      </c>
      <c r="AV38" s="237">
        <v>54.37</v>
      </c>
      <c r="AW38" s="237">
        <v>55.24</v>
      </c>
      <c r="AX38" s="237">
        <v>56.12</v>
      </c>
      <c r="AY38" s="237">
        <v>56.99</v>
      </c>
      <c r="AZ38" s="237">
        <v>57.86</v>
      </c>
      <c r="BA38" s="237">
        <v>49.92</v>
      </c>
      <c r="BB38" s="237">
        <v>50.8</v>
      </c>
      <c r="BC38" s="237">
        <v>51.67</v>
      </c>
      <c r="BD38" s="237">
        <v>52.54</v>
      </c>
      <c r="BE38" s="237">
        <v>36.82</v>
      </c>
      <c r="BF38" s="237">
        <v>35.94</v>
      </c>
      <c r="BG38" s="237">
        <v>35.07</v>
      </c>
      <c r="BH38" s="237">
        <v>34.19</v>
      </c>
      <c r="BI38" s="237">
        <v>33.32</v>
      </c>
    </row>
    <row r="39" spans="1:61" ht="21">
      <c r="A39" s="374">
        <v>69.43</v>
      </c>
      <c r="B39" s="374">
        <v>70.7</v>
      </c>
      <c r="C39" s="374">
        <v>71.98</v>
      </c>
      <c r="D39" s="374">
        <v>73.25</v>
      </c>
      <c r="E39" s="374">
        <v>74.52</v>
      </c>
      <c r="F39" s="374">
        <v>75.8</v>
      </c>
      <c r="G39" s="374">
        <v>77.07</v>
      </c>
      <c r="H39" s="374">
        <v>78.35</v>
      </c>
      <c r="I39" s="375">
        <v>79.62</v>
      </c>
      <c r="J39" s="621">
        <v>80.89</v>
      </c>
      <c r="K39" s="621">
        <v>82.17</v>
      </c>
      <c r="L39" s="375">
        <v>83.44</v>
      </c>
      <c r="M39" s="375">
        <v>84.72</v>
      </c>
      <c r="N39" s="629">
        <v>85.99</v>
      </c>
      <c r="O39" s="376">
        <v>87.26</v>
      </c>
      <c r="P39" s="237">
        <v>88.54</v>
      </c>
      <c r="Q39" s="237">
        <v>89.81</v>
      </c>
      <c r="R39" s="237">
        <v>91.09</v>
      </c>
      <c r="S39" s="237">
        <v>92.36</v>
      </c>
      <c r="T39" s="237">
        <v>93.63</v>
      </c>
      <c r="U39" s="237">
        <v>94.91</v>
      </c>
      <c r="V39" s="237">
        <v>78.05</v>
      </c>
      <c r="W39" s="237">
        <v>79.32</v>
      </c>
      <c r="X39" s="237">
        <v>80.59</v>
      </c>
      <c r="Y39" s="237">
        <v>81.87</v>
      </c>
      <c r="Z39" s="237">
        <v>58.94</v>
      </c>
      <c r="AA39" s="237">
        <v>57.66</v>
      </c>
      <c r="AB39" s="237">
        <v>56.39</v>
      </c>
      <c r="AC39" s="237">
        <v>55.11</v>
      </c>
      <c r="AD39" s="237">
        <v>53.84</v>
      </c>
      <c r="AE39" s="370">
        <v>35</v>
      </c>
      <c r="AF39" s="374">
        <v>41.56</v>
      </c>
      <c r="AG39" s="374">
        <v>42.46</v>
      </c>
      <c r="AH39" s="374">
        <v>43.36</v>
      </c>
      <c r="AI39" s="374">
        <v>44.26</v>
      </c>
      <c r="AJ39" s="374">
        <v>45.15</v>
      </c>
      <c r="AK39" s="374">
        <v>46.05</v>
      </c>
      <c r="AL39" s="374">
        <v>46.95</v>
      </c>
      <c r="AM39" s="374">
        <v>47.85</v>
      </c>
      <c r="AN39" s="375">
        <v>48.75</v>
      </c>
      <c r="AO39" s="403">
        <v>49.65</v>
      </c>
      <c r="AP39" s="403">
        <v>50.55</v>
      </c>
      <c r="AQ39" s="375">
        <v>51.45</v>
      </c>
      <c r="AR39" s="375">
        <v>52.35</v>
      </c>
      <c r="AS39" s="367">
        <v>53.25</v>
      </c>
      <c r="AT39" s="376">
        <v>54.15</v>
      </c>
      <c r="AU39" s="237">
        <v>55.05</v>
      </c>
      <c r="AV39" s="237">
        <v>55.95</v>
      </c>
      <c r="AW39" s="237">
        <v>56.85</v>
      </c>
      <c r="AX39" s="237">
        <v>57.75</v>
      </c>
      <c r="AY39" s="237">
        <v>58.65</v>
      </c>
      <c r="AZ39" s="237">
        <v>59.55</v>
      </c>
      <c r="BA39" s="237">
        <v>51.38</v>
      </c>
      <c r="BB39" s="237">
        <v>52.28</v>
      </c>
      <c r="BC39" s="237">
        <v>53.18</v>
      </c>
      <c r="BD39" s="237">
        <v>54.08</v>
      </c>
      <c r="BE39" s="237">
        <v>37.89</v>
      </c>
      <c r="BF39" s="237">
        <v>36.99</v>
      </c>
      <c r="BG39" s="237">
        <v>36.09</v>
      </c>
      <c r="BH39" s="237">
        <v>35.19</v>
      </c>
      <c r="BI39" s="237">
        <v>34.29</v>
      </c>
    </row>
    <row r="40" spans="1:61" ht="21">
      <c r="A40" s="374">
        <v>71.38</v>
      </c>
      <c r="B40" s="374">
        <v>72.69</v>
      </c>
      <c r="C40" s="374">
        <v>74</v>
      </c>
      <c r="D40" s="374">
        <v>75.31</v>
      </c>
      <c r="E40" s="374">
        <v>76.62</v>
      </c>
      <c r="F40" s="374">
        <v>77.93</v>
      </c>
      <c r="G40" s="374">
        <v>79.25</v>
      </c>
      <c r="H40" s="374">
        <v>80.56</v>
      </c>
      <c r="I40" s="375">
        <v>81.87</v>
      </c>
      <c r="J40" s="621">
        <v>83.18</v>
      </c>
      <c r="K40" s="621">
        <v>84.49</v>
      </c>
      <c r="L40" s="375">
        <v>85.8</v>
      </c>
      <c r="M40" s="375">
        <v>87.11</v>
      </c>
      <c r="N40" s="629">
        <v>88.42</v>
      </c>
      <c r="O40" s="376">
        <v>89.73</v>
      </c>
      <c r="P40" s="237">
        <v>91.04</v>
      </c>
      <c r="Q40" s="237">
        <v>92.35</v>
      </c>
      <c r="R40" s="237">
        <v>93.66</v>
      </c>
      <c r="S40" s="237">
        <v>94.97</v>
      </c>
      <c r="T40" s="237">
        <v>96.28</v>
      </c>
      <c r="U40" s="237">
        <v>97.59</v>
      </c>
      <c r="V40" s="237">
        <v>80.26</v>
      </c>
      <c r="W40" s="237">
        <v>81.57</v>
      </c>
      <c r="X40" s="237">
        <v>82.88</v>
      </c>
      <c r="Y40" s="237">
        <v>84.19</v>
      </c>
      <c r="Z40" s="237">
        <v>60.6</v>
      </c>
      <c r="AA40" s="237">
        <v>59.29</v>
      </c>
      <c r="AB40" s="237">
        <v>57.98</v>
      </c>
      <c r="AC40" s="237">
        <v>56.67</v>
      </c>
      <c r="AD40" s="237">
        <v>55.36</v>
      </c>
      <c r="AE40" s="370">
        <v>36</v>
      </c>
      <c r="AF40" s="374">
        <v>42.73</v>
      </c>
      <c r="AG40" s="374">
        <v>43.66</v>
      </c>
      <c r="AH40" s="374">
        <v>44.58</v>
      </c>
      <c r="AI40" s="374">
        <v>45.51</v>
      </c>
      <c r="AJ40" s="374">
        <v>46.43</v>
      </c>
      <c r="AK40" s="374">
        <v>47.36</v>
      </c>
      <c r="AL40" s="374">
        <v>48.28</v>
      </c>
      <c r="AM40" s="374">
        <v>49.21</v>
      </c>
      <c r="AN40" s="375">
        <v>50.13</v>
      </c>
      <c r="AO40" s="403">
        <v>51.06</v>
      </c>
      <c r="AP40" s="403">
        <v>51.98</v>
      </c>
      <c r="AQ40" s="375">
        <v>52.91</v>
      </c>
      <c r="AR40" s="375">
        <v>53.83</v>
      </c>
      <c r="AS40" s="367">
        <v>54.76</v>
      </c>
      <c r="AT40" s="376">
        <v>55.68</v>
      </c>
      <c r="AU40" s="237">
        <v>56.61</v>
      </c>
      <c r="AV40" s="237">
        <v>57.53</v>
      </c>
      <c r="AW40" s="237">
        <v>58.46</v>
      </c>
      <c r="AX40" s="237">
        <v>59.38</v>
      </c>
      <c r="AY40" s="237">
        <v>60.31</v>
      </c>
      <c r="AZ40" s="237">
        <v>61.23</v>
      </c>
      <c r="BA40" s="237">
        <v>52.84</v>
      </c>
      <c r="BB40" s="237">
        <v>53.76</v>
      </c>
      <c r="BC40" s="237">
        <v>54.69</v>
      </c>
      <c r="BD40" s="237">
        <v>55.61</v>
      </c>
      <c r="BE40" s="237">
        <v>38.96</v>
      </c>
      <c r="BF40" s="237">
        <v>38.04</v>
      </c>
      <c r="BG40" s="237">
        <v>37.11</v>
      </c>
      <c r="BH40" s="237">
        <v>36.19</v>
      </c>
      <c r="BI40" s="237">
        <v>35.26</v>
      </c>
    </row>
    <row r="41" spans="1:61" ht="21">
      <c r="A41" s="374">
        <v>73.34</v>
      </c>
      <c r="B41" s="374">
        <v>74.68</v>
      </c>
      <c r="C41" s="374">
        <v>76.03</v>
      </c>
      <c r="D41" s="374">
        <v>77.38</v>
      </c>
      <c r="E41" s="374">
        <v>78.72</v>
      </c>
      <c r="F41" s="374">
        <v>80.07</v>
      </c>
      <c r="G41" s="374">
        <v>81.42</v>
      </c>
      <c r="H41" s="374">
        <v>82.77</v>
      </c>
      <c r="I41" s="375">
        <v>84.11</v>
      </c>
      <c r="J41" s="621">
        <v>85.46</v>
      </c>
      <c r="K41" s="621">
        <v>86.81</v>
      </c>
      <c r="L41" s="375">
        <v>88.15</v>
      </c>
      <c r="M41" s="375">
        <v>89.5</v>
      </c>
      <c r="N41" s="629">
        <v>90.85</v>
      </c>
      <c r="O41" s="376">
        <v>92.19</v>
      </c>
      <c r="P41" s="237">
        <v>93.54</v>
      </c>
      <c r="Q41" s="237">
        <v>94.89</v>
      </c>
      <c r="R41" s="237">
        <v>96.23</v>
      </c>
      <c r="S41" s="237">
        <v>97.58</v>
      </c>
      <c r="T41" s="237">
        <v>98.93</v>
      </c>
      <c r="U41" s="237">
        <v>100.27</v>
      </c>
      <c r="V41" s="237">
        <v>82.47</v>
      </c>
      <c r="W41" s="237">
        <v>83.82</v>
      </c>
      <c r="X41" s="237">
        <v>85.17</v>
      </c>
      <c r="Y41" s="237">
        <v>86.51</v>
      </c>
      <c r="Z41" s="237">
        <v>62.27</v>
      </c>
      <c r="AA41" s="237">
        <v>60.92</v>
      </c>
      <c r="AB41" s="237">
        <v>59.58</v>
      </c>
      <c r="AC41" s="237">
        <v>58.23</v>
      </c>
      <c r="AD41" s="237">
        <v>56.88</v>
      </c>
      <c r="AE41" s="370">
        <v>37</v>
      </c>
      <c r="AF41" s="374">
        <v>43.9</v>
      </c>
      <c r="AG41" s="374">
        <v>44.85</v>
      </c>
      <c r="AH41" s="374">
        <v>45.8</v>
      </c>
      <c r="AI41" s="374">
        <v>46.75</v>
      </c>
      <c r="AJ41" s="374">
        <v>47.7</v>
      </c>
      <c r="AK41" s="374">
        <v>48.65</v>
      </c>
      <c r="AL41" s="374">
        <v>49.6</v>
      </c>
      <c r="AM41" s="374">
        <v>50.55</v>
      </c>
      <c r="AN41" s="375">
        <v>51.5</v>
      </c>
      <c r="AO41" s="403">
        <v>52.45</v>
      </c>
      <c r="AP41" s="403">
        <v>53.41</v>
      </c>
      <c r="AQ41" s="375">
        <v>54.36</v>
      </c>
      <c r="AR41" s="375">
        <v>55.31</v>
      </c>
      <c r="AS41" s="367">
        <v>56.26</v>
      </c>
      <c r="AT41" s="376">
        <v>57.21</v>
      </c>
      <c r="AU41" s="237">
        <v>58.16</v>
      </c>
      <c r="AV41" s="237">
        <v>59.11</v>
      </c>
      <c r="AW41" s="237">
        <v>60.06</v>
      </c>
      <c r="AX41" s="237">
        <v>61.01</v>
      </c>
      <c r="AY41" s="237">
        <v>61.96</v>
      </c>
      <c r="AZ41" s="237">
        <v>62.91</v>
      </c>
      <c r="BA41" s="237">
        <v>54.29</v>
      </c>
      <c r="BB41" s="237">
        <v>55.24</v>
      </c>
      <c r="BC41" s="237">
        <v>56.19</v>
      </c>
      <c r="BD41" s="237">
        <v>57.15</v>
      </c>
      <c r="BE41" s="237">
        <v>40.03</v>
      </c>
      <c r="BF41" s="237">
        <v>39.08</v>
      </c>
      <c r="BG41" s="237">
        <v>38.13</v>
      </c>
      <c r="BH41" s="237">
        <v>37.18</v>
      </c>
      <c r="BI41" s="237">
        <v>36.23</v>
      </c>
    </row>
    <row r="42" spans="1:61" ht="21">
      <c r="A42" s="374">
        <v>75.29</v>
      </c>
      <c r="B42" s="374">
        <v>76.67</v>
      </c>
      <c r="C42" s="374">
        <v>78.06</v>
      </c>
      <c r="D42" s="374">
        <v>79.44</v>
      </c>
      <c r="E42" s="374">
        <v>80.8</v>
      </c>
      <c r="F42" s="374">
        <v>82.21</v>
      </c>
      <c r="G42" s="374">
        <v>83.59</v>
      </c>
      <c r="H42" s="374">
        <v>84.97</v>
      </c>
      <c r="I42" s="375">
        <v>86.35</v>
      </c>
      <c r="J42" s="621">
        <v>87.74</v>
      </c>
      <c r="K42" s="621">
        <v>89.12</v>
      </c>
      <c r="L42" s="375">
        <v>90.5</v>
      </c>
      <c r="M42" s="375">
        <v>91.89</v>
      </c>
      <c r="N42" s="629">
        <v>93.27</v>
      </c>
      <c r="O42" s="376">
        <v>94.65</v>
      </c>
      <c r="P42" s="237">
        <v>96.04</v>
      </c>
      <c r="Q42" s="237">
        <v>97.42</v>
      </c>
      <c r="R42" s="237">
        <v>98.8</v>
      </c>
      <c r="S42" s="237">
        <v>100.19</v>
      </c>
      <c r="T42" s="237">
        <v>101.57</v>
      </c>
      <c r="U42" s="237">
        <v>102.95</v>
      </c>
      <c r="V42" s="237">
        <v>84.68</v>
      </c>
      <c r="W42" s="237">
        <v>86.07</v>
      </c>
      <c r="X42" s="237">
        <v>87.45</v>
      </c>
      <c r="Y42" s="237">
        <v>88.83</v>
      </c>
      <c r="Z42" s="237">
        <v>63.94</v>
      </c>
      <c r="AA42" s="237">
        <v>62.55</v>
      </c>
      <c r="AB42" s="237">
        <v>61.17</v>
      </c>
      <c r="AC42" s="237">
        <v>59.79</v>
      </c>
      <c r="AD42" s="237">
        <v>58.4</v>
      </c>
      <c r="AE42" s="370">
        <v>38</v>
      </c>
      <c r="AF42" s="374">
        <v>45.07</v>
      </c>
      <c r="AG42" s="374">
        <v>46.04</v>
      </c>
      <c r="AH42" s="374">
        <v>47.02</v>
      </c>
      <c r="AI42" s="374">
        <v>48</v>
      </c>
      <c r="AJ42" s="374">
        <v>48.97</v>
      </c>
      <c r="AK42" s="374">
        <v>49.95</v>
      </c>
      <c r="AL42" s="374">
        <v>50.93</v>
      </c>
      <c r="AM42" s="374">
        <v>51.9</v>
      </c>
      <c r="AN42" s="375">
        <v>52.88</v>
      </c>
      <c r="AO42" s="403">
        <v>53.86</v>
      </c>
      <c r="AP42" s="403">
        <v>54.83</v>
      </c>
      <c r="AQ42" s="375">
        <v>55.81</v>
      </c>
      <c r="AR42" s="375">
        <v>56.79</v>
      </c>
      <c r="AS42" s="367">
        <v>57.76</v>
      </c>
      <c r="AT42" s="376">
        <v>58.74</v>
      </c>
      <c r="AU42" s="237">
        <v>59.72</v>
      </c>
      <c r="AV42" s="237">
        <v>60.69</v>
      </c>
      <c r="AW42" s="237">
        <v>61.67</v>
      </c>
      <c r="AX42" s="237">
        <v>62.65</v>
      </c>
      <c r="AY42" s="237">
        <v>63.62</v>
      </c>
      <c r="AZ42" s="237">
        <v>64.6</v>
      </c>
      <c r="BA42" s="237">
        <v>55.75</v>
      </c>
      <c r="BB42" s="237">
        <v>56.73</v>
      </c>
      <c r="BC42" s="237">
        <v>57.7</v>
      </c>
      <c r="BD42" s="237">
        <v>58.68</v>
      </c>
      <c r="BE42" s="237">
        <v>41.1</v>
      </c>
      <c r="BF42" s="237">
        <v>40.13</v>
      </c>
      <c r="BG42" s="237">
        <v>39.15</v>
      </c>
      <c r="BH42" s="237">
        <v>38.17</v>
      </c>
      <c r="BI42" s="237">
        <v>37.2</v>
      </c>
    </row>
    <row r="43" spans="1:61" ht="21">
      <c r="A43" s="374">
        <v>77.24</v>
      </c>
      <c r="B43" s="374">
        <v>78.66</v>
      </c>
      <c r="C43" s="374">
        <v>80.07</v>
      </c>
      <c r="D43" s="374">
        <v>81.49</v>
      </c>
      <c r="E43" s="374">
        <v>82.91</v>
      </c>
      <c r="F43" s="374">
        <v>84.33</v>
      </c>
      <c r="G43" s="374">
        <v>85.75</v>
      </c>
      <c r="H43" s="374">
        <v>87.17</v>
      </c>
      <c r="I43" s="375">
        <v>88.59</v>
      </c>
      <c r="J43" s="621">
        <v>90.01</v>
      </c>
      <c r="K43" s="621">
        <v>91.43</v>
      </c>
      <c r="L43" s="375">
        <v>92.85</v>
      </c>
      <c r="M43" s="375">
        <v>94.27</v>
      </c>
      <c r="N43" s="629">
        <v>95.69</v>
      </c>
      <c r="O43" s="376">
        <v>97.11</v>
      </c>
      <c r="P43" s="237">
        <v>98.53</v>
      </c>
      <c r="Q43" s="237">
        <v>99.95</v>
      </c>
      <c r="R43" s="237">
        <v>101.37</v>
      </c>
      <c r="S43" s="237">
        <v>102.79</v>
      </c>
      <c r="T43" s="237">
        <v>104.21</v>
      </c>
      <c r="U43" s="237">
        <v>105.63</v>
      </c>
      <c r="V43" s="237">
        <v>86.89</v>
      </c>
      <c r="W43" s="237">
        <v>88.31</v>
      </c>
      <c r="X43" s="237">
        <v>89.73</v>
      </c>
      <c r="Y43" s="237">
        <v>91.15</v>
      </c>
      <c r="Z43" s="237">
        <v>95.6</v>
      </c>
      <c r="AA43" s="237">
        <v>64.18</v>
      </c>
      <c r="AB43" s="237">
        <v>62.76</v>
      </c>
      <c r="AC43" s="237">
        <v>61.34</v>
      </c>
      <c r="AD43" s="237">
        <v>59.92</v>
      </c>
      <c r="AE43" s="370">
        <v>39</v>
      </c>
      <c r="AF43" s="374">
        <v>46.24</v>
      </c>
      <c r="AG43" s="374">
        <v>47.25</v>
      </c>
      <c r="AH43" s="374">
        <v>48.25</v>
      </c>
      <c r="AI43" s="374">
        <v>49.25</v>
      </c>
      <c r="AJ43" s="374">
        <v>50.25</v>
      </c>
      <c r="AK43" s="374">
        <v>51.25</v>
      </c>
      <c r="AL43" s="374">
        <v>52.26</v>
      </c>
      <c r="AM43" s="374">
        <v>53.26</v>
      </c>
      <c r="AN43" s="375">
        <v>54.26</v>
      </c>
      <c r="AO43" s="403">
        <v>55.26</v>
      </c>
      <c r="AP43" s="403">
        <v>56.27</v>
      </c>
      <c r="AQ43" s="375">
        <v>57.27</v>
      </c>
      <c r="AR43" s="375">
        <v>58.27</v>
      </c>
      <c r="AS43" s="367">
        <v>59.27</v>
      </c>
      <c r="AT43" s="376">
        <v>60.28</v>
      </c>
      <c r="AU43" s="237">
        <v>61.28</v>
      </c>
      <c r="AV43" s="237">
        <v>62.28</v>
      </c>
      <c r="AW43" s="237">
        <v>63.28</v>
      </c>
      <c r="AX43" s="237">
        <v>64.28</v>
      </c>
      <c r="AY43" s="237">
        <v>65.29</v>
      </c>
      <c r="AZ43" s="237">
        <v>66.29</v>
      </c>
      <c r="BA43" s="237">
        <v>57.21</v>
      </c>
      <c r="BB43" s="237">
        <v>58.21</v>
      </c>
      <c r="BC43" s="237">
        <v>59.22</v>
      </c>
      <c r="BD43" s="237">
        <v>60.22</v>
      </c>
      <c r="BE43" s="237">
        <v>42.18</v>
      </c>
      <c r="BF43" s="237">
        <v>41.17</v>
      </c>
      <c r="BG43" s="237">
        <v>40.17</v>
      </c>
      <c r="BH43" s="237">
        <v>39.17</v>
      </c>
      <c r="BI43" s="237">
        <v>38.17</v>
      </c>
    </row>
    <row r="44" spans="1:61" ht="21">
      <c r="A44" s="374">
        <v>79.17</v>
      </c>
      <c r="B44" s="374">
        <v>80.63</v>
      </c>
      <c r="C44" s="374">
        <v>82.09</v>
      </c>
      <c r="D44" s="374">
        <v>83.54</v>
      </c>
      <c r="E44" s="374">
        <v>85</v>
      </c>
      <c r="F44" s="374">
        <v>86.45</v>
      </c>
      <c r="G44" s="374">
        <v>87.91</v>
      </c>
      <c r="H44" s="374">
        <v>89.37</v>
      </c>
      <c r="I44" s="375">
        <v>90.82</v>
      </c>
      <c r="J44" s="621">
        <v>92.28</v>
      </c>
      <c r="K44" s="621">
        <v>93.73</v>
      </c>
      <c r="L44" s="375">
        <v>95.19</v>
      </c>
      <c r="M44" s="375">
        <v>96.65</v>
      </c>
      <c r="N44" s="629">
        <v>98.1</v>
      </c>
      <c r="O44" s="376">
        <v>99.56</v>
      </c>
      <c r="P44" s="237">
        <v>101.01</v>
      </c>
      <c r="Q44" s="237">
        <v>102.47</v>
      </c>
      <c r="R44" s="237">
        <v>103.93</v>
      </c>
      <c r="S44" s="237">
        <v>105.38</v>
      </c>
      <c r="T44" s="237">
        <v>106.84</v>
      </c>
      <c r="U44" s="237">
        <v>108.29</v>
      </c>
      <c r="V44" s="237">
        <v>89.1</v>
      </c>
      <c r="W44" s="237">
        <v>90.55</v>
      </c>
      <c r="X44" s="237">
        <v>92.01</v>
      </c>
      <c r="Y44" s="237">
        <v>93.46</v>
      </c>
      <c r="Z44" s="237">
        <v>67.26</v>
      </c>
      <c r="AA44" s="237">
        <v>65.8</v>
      </c>
      <c r="AB44" s="237">
        <v>64.34</v>
      </c>
      <c r="AC44" s="237">
        <v>62.89</v>
      </c>
      <c r="AD44" s="237">
        <v>61.53</v>
      </c>
      <c r="AE44" s="370">
        <v>40</v>
      </c>
      <c r="AF44" s="374">
        <v>47.41</v>
      </c>
      <c r="AG44" s="374">
        <v>48.44</v>
      </c>
      <c r="AH44" s="374">
        <v>49.46</v>
      </c>
      <c r="AI44" s="374">
        <v>50.49</v>
      </c>
      <c r="AJ44" s="374">
        <v>51.52</v>
      </c>
      <c r="AK44" s="374">
        <v>52.55</v>
      </c>
      <c r="AL44" s="374">
        <v>53.58</v>
      </c>
      <c r="AM44" s="374">
        <v>54.6</v>
      </c>
      <c r="AN44" s="375">
        <v>55.63</v>
      </c>
      <c r="AO44" s="403">
        <v>56.66</v>
      </c>
      <c r="AP44" s="403">
        <v>57.69</v>
      </c>
      <c r="AQ44" s="375">
        <v>58.72</v>
      </c>
      <c r="AR44" s="375">
        <v>59.74</v>
      </c>
      <c r="AS44" s="367">
        <v>60.77</v>
      </c>
      <c r="AT44" s="376">
        <v>61.8</v>
      </c>
      <c r="AU44" s="237">
        <v>62.83</v>
      </c>
      <c r="AV44" s="237">
        <v>63.86</v>
      </c>
      <c r="AW44" s="237">
        <v>64.88</v>
      </c>
      <c r="AX44" s="237">
        <v>65.91</v>
      </c>
      <c r="AY44" s="237">
        <v>66.94</v>
      </c>
      <c r="AZ44" s="237">
        <v>67.97</v>
      </c>
      <c r="BA44" s="237">
        <v>58.67</v>
      </c>
      <c r="BB44" s="237">
        <v>59.69</v>
      </c>
      <c r="BC44" s="237">
        <v>60.72</v>
      </c>
      <c r="BD44" s="237">
        <v>61.75</v>
      </c>
      <c r="BE44" s="237">
        <v>43.25</v>
      </c>
      <c r="BF44" s="237">
        <v>42.22</v>
      </c>
      <c r="BG44" s="237">
        <v>41.19</v>
      </c>
      <c r="BH44" s="237">
        <v>40.16</v>
      </c>
      <c r="BI44" s="237">
        <v>39.13</v>
      </c>
    </row>
    <row r="45" spans="1:61" ht="21">
      <c r="A45" s="374">
        <v>81.13</v>
      </c>
      <c r="B45" s="377">
        <v>82.63</v>
      </c>
      <c r="C45" s="374">
        <v>84.12</v>
      </c>
      <c r="D45" s="374">
        <v>85.61</v>
      </c>
      <c r="E45" s="374">
        <v>87.1</v>
      </c>
      <c r="F45" s="374">
        <v>88.6</v>
      </c>
      <c r="G45" s="374">
        <v>90.09</v>
      </c>
      <c r="H45" s="374">
        <v>91.58</v>
      </c>
      <c r="I45" s="375">
        <v>93.07</v>
      </c>
      <c r="J45" s="621">
        <v>94.57</v>
      </c>
      <c r="K45" s="621">
        <v>96.06</v>
      </c>
      <c r="L45" s="375">
        <v>97.55</v>
      </c>
      <c r="M45" s="375">
        <v>99.04</v>
      </c>
      <c r="N45" s="629">
        <v>100.54</v>
      </c>
      <c r="O45" s="376">
        <v>102.03</v>
      </c>
      <c r="P45" s="237">
        <v>103.52</v>
      </c>
      <c r="Q45" s="237">
        <v>105.01</v>
      </c>
      <c r="R45" s="237">
        <v>106.51</v>
      </c>
      <c r="S45" s="237">
        <v>108</v>
      </c>
      <c r="T45" s="237">
        <v>109.49</v>
      </c>
      <c r="U45" s="237">
        <v>110.98</v>
      </c>
      <c r="V45" s="237">
        <v>91.31</v>
      </c>
      <c r="W45" s="237">
        <v>92.8</v>
      </c>
      <c r="X45" s="237">
        <v>94.3</v>
      </c>
      <c r="Y45" s="237">
        <v>95.79</v>
      </c>
      <c r="Z45" s="237">
        <v>68.93</v>
      </c>
      <c r="AA45" s="237">
        <v>67.43</v>
      </c>
      <c r="AB45" s="237">
        <v>65.94</v>
      </c>
      <c r="AC45" s="237">
        <v>64.4</v>
      </c>
      <c r="AD45" s="237">
        <v>62.96</v>
      </c>
      <c r="AE45" s="370">
        <v>41</v>
      </c>
      <c r="AF45" s="374">
        <v>48.58</v>
      </c>
      <c r="AG45" s="374">
        <v>49.63</v>
      </c>
      <c r="AH45" s="374">
        <v>50.68</v>
      </c>
      <c r="AI45" s="374">
        <v>51.74</v>
      </c>
      <c r="AJ45" s="374">
        <v>52.79</v>
      </c>
      <c r="AK45" s="374">
        <v>53.85</v>
      </c>
      <c r="AL45" s="374">
        <v>54.9</v>
      </c>
      <c r="AM45" s="374">
        <v>55.95</v>
      </c>
      <c r="AN45" s="375">
        <v>57.01</v>
      </c>
      <c r="AO45" s="403">
        <v>58.06</v>
      </c>
      <c r="AP45" s="403">
        <v>59.11</v>
      </c>
      <c r="AQ45" s="375">
        <v>60.17</v>
      </c>
      <c r="AR45" s="375">
        <v>61.22</v>
      </c>
      <c r="AS45" s="367">
        <v>62.28</v>
      </c>
      <c r="AT45" s="376">
        <v>63.33</v>
      </c>
      <c r="AU45" s="237">
        <v>64.38</v>
      </c>
      <c r="AV45" s="237">
        <v>65.44</v>
      </c>
      <c r="AW45" s="237">
        <v>66.49</v>
      </c>
      <c r="AX45" s="237">
        <v>67.54</v>
      </c>
      <c r="AY45" s="237">
        <v>68.6</v>
      </c>
      <c r="AZ45" s="237">
        <v>69.65</v>
      </c>
      <c r="BA45" s="237">
        <v>60.12</v>
      </c>
      <c r="BB45" s="237">
        <v>61.18</v>
      </c>
      <c r="BC45" s="237">
        <v>62.23</v>
      </c>
      <c r="BD45" s="237">
        <v>63.28</v>
      </c>
      <c r="BE45" s="237">
        <v>44.32</v>
      </c>
      <c r="BF45" s="237">
        <v>43.26</v>
      </c>
      <c r="BG45" s="237">
        <v>42.21</v>
      </c>
      <c r="BH45" s="237">
        <v>41.16</v>
      </c>
      <c r="BI45" s="237">
        <v>40.1</v>
      </c>
    </row>
    <row r="46" spans="1:61" ht="21">
      <c r="A46" s="374">
        <v>83.08</v>
      </c>
      <c r="B46" s="374">
        <v>84.61</v>
      </c>
      <c r="C46" s="374">
        <v>86.14</v>
      </c>
      <c r="D46" s="374">
        <v>87.67</v>
      </c>
      <c r="E46" s="374">
        <v>89.2</v>
      </c>
      <c r="F46" s="374">
        <v>90.73</v>
      </c>
      <c r="G46" s="374">
        <v>92.26</v>
      </c>
      <c r="H46" s="374">
        <v>93.79</v>
      </c>
      <c r="I46" s="375">
        <v>95.31</v>
      </c>
      <c r="J46" s="621">
        <v>96.84</v>
      </c>
      <c r="K46" s="621">
        <v>98.37</v>
      </c>
      <c r="L46" s="375">
        <v>99.9</v>
      </c>
      <c r="M46" s="375">
        <v>101.43</v>
      </c>
      <c r="N46" s="629">
        <v>102.96</v>
      </c>
      <c r="O46" s="376">
        <v>104.49</v>
      </c>
      <c r="P46" s="237">
        <v>106.02</v>
      </c>
      <c r="Q46" s="237">
        <v>107.54</v>
      </c>
      <c r="R46" s="237">
        <v>109.07</v>
      </c>
      <c r="S46" s="237">
        <v>110.6</v>
      </c>
      <c r="T46" s="237">
        <v>112.13</v>
      </c>
      <c r="U46" s="237">
        <v>113.66</v>
      </c>
      <c r="V46" s="237">
        <v>93.52</v>
      </c>
      <c r="W46" s="237">
        <v>95.05</v>
      </c>
      <c r="X46" s="237">
        <v>96.58</v>
      </c>
      <c r="Y46" s="237">
        <v>98.11</v>
      </c>
      <c r="Z46" s="237">
        <v>70.59</v>
      </c>
      <c r="AA46" s="237">
        <v>69.06</v>
      </c>
      <c r="AB46" s="237">
        <v>67.53</v>
      </c>
      <c r="AC46" s="237">
        <v>66</v>
      </c>
      <c r="AD46" s="237">
        <v>64.47</v>
      </c>
      <c r="AE46" s="370">
        <v>42</v>
      </c>
      <c r="AF46" s="374">
        <v>49.75</v>
      </c>
      <c r="AG46" s="374">
        <v>50.83</v>
      </c>
      <c r="AH46" s="374">
        <v>51.91</v>
      </c>
      <c r="AI46" s="374">
        <v>52.99</v>
      </c>
      <c r="AJ46" s="374">
        <v>54.07</v>
      </c>
      <c r="AK46" s="374">
        <v>55.15</v>
      </c>
      <c r="AL46" s="374">
        <v>56.23</v>
      </c>
      <c r="AM46" s="374">
        <v>57.31</v>
      </c>
      <c r="AN46" s="375">
        <v>58.39</v>
      </c>
      <c r="AO46" s="403">
        <v>59.47</v>
      </c>
      <c r="AP46" s="403">
        <v>60.55</v>
      </c>
      <c r="AQ46" s="375">
        <v>61.63</v>
      </c>
      <c r="AR46" s="375">
        <v>62.71</v>
      </c>
      <c r="AS46" s="367">
        <v>63.78</v>
      </c>
      <c r="AT46" s="376">
        <v>64.86</v>
      </c>
      <c r="AU46" s="237">
        <v>65.94</v>
      </c>
      <c r="AV46" s="237">
        <v>67.02</v>
      </c>
      <c r="AW46" s="237">
        <v>68.1</v>
      </c>
      <c r="AX46" s="237">
        <v>69.18</v>
      </c>
      <c r="AY46" s="237">
        <v>70.26</v>
      </c>
      <c r="AZ46" s="237">
        <v>71.34</v>
      </c>
      <c r="BA46" s="237">
        <v>61.58</v>
      </c>
      <c r="BB46" s="237">
        <v>62.66</v>
      </c>
      <c r="BC46" s="237">
        <v>63.74</v>
      </c>
      <c r="BD46" s="237">
        <v>64.82</v>
      </c>
      <c r="BE46" s="237">
        <v>45.39</v>
      </c>
      <c r="BF46" s="237">
        <v>44.31</v>
      </c>
      <c r="BG46" s="237">
        <v>43.23</v>
      </c>
      <c r="BH46" s="237">
        <v>42.15</v>
      </c>
      <c r="BI46" s="237">
        <v>41.07</v>
      </c>
    </row>
    <row r="47" spans="1:61" ht="21">
      <c r="A47" s="374">
        <v>85.02</v>
      </c>
      <c r="B47" s="374">
        <v>86.59</v>
      </c>
      <c r="C47" s="374">
        <v>88.15</v>
      </c>
      <c r="D47" s="374">
        <v>89.72</v>
      </c>
      <c r="E47" s="374">
        <v>91.28</v>
      </c>
      <c r="F47" s="374">
        <v>92.85</v>
      </c>
      <c r="G47" s="374">
        <v>94.41</v>
      </c>
      <c r="H47" s="374">
        <v>95.98</v>
      </c>
      <c r="I47" s="375">
        <v>97.54</v>
      </c>
      <c r="J47" s="621">
        <v>99.11</v>
      </c>
      <c r="K47" s="621">
        <v>100.67</v>
      </c>
      <c r="L47" s="375">
        <v>102.24</v>
      </c>
      <c r="M47" s="375">
        <v>103.8</v>
      </c>
      <c r="N47" s="629">
        <v>105.37</v>
      </c>
      <c r="O47" s="376">
        <v>106.93</v>
      </c>
      <c r="P47" s="237">
        <v>108.5</v>
      </c>
      <c r="Q47" s="237">
        <v>110.06</v>
      </c>
      <c r="R47" s="237">
        <v>111.63</v>
      </c>
      <c r="S47" s="237">
        <v>113.19</v>
      </c>
      <c r="T47" s="237">
        <v>114.76</v>
      </c>
      <c r="U47" s="237">
        <v>116.32</v>
      </c>
      <c r="V47" s="237">
        <v>95.72</v>
      </c>
      <c r="W47" s="237">
        <v>97.29</v>
      </c>
      <c r="X47" s="237">
        <v>98.85</v>
      </c>
      <c r="Y47" s="237">
        <v>100.42</v>
      </c>
      <c r="Z47" s="237">
        <v>72.25</v>
      </c>
      <c r="AA47" s="237">
        <v>70.68</v>
      </c>
      <c r="AB47" s="237">
        <v>69.12</v>
      </c>
      <c r="AC47" s="237">
        <v>67.55</v>
      </c>
      <c r="AD47" s="237">
        <v>65.99</v>
      </c>
      <c r="AE47" s="370">
        <v>43</v>
      </c>
      <c r="AF47" s="374">
        <v>50.71</v>
      </c>
      <c r="AG47" s="374">
        <v>52.02</v>
      </c>
      <c r="AH47" s="374">
        <v>53.12</v>
      </c>
      <c r="AI47" s="374">
        <v>54.23</v>
      </c>
      <c r="AJ47" s="374">
        <v>55.33</v>
      </c>
      <c r="AK47" s="374">
        <v>56.44</v>
      </c>
      <c r="AL47" s="374">
        <v>57.54</v>
      </c>
      <c r="AM47" s="374">
        <v>58.65</v>
      </c>
      <c r="AN47" s="375">
        <v>59.75</v>
      </c>
      <c r="AO47" s="403">
        <v>60.86</v>
      </c>
      <c r="AP47" s="403">
        <v>61.96</v>
      </c>
      <c r="AQ47" s="375">
        <v>63.07</v>
      </c>
      <c r="AR47" s="375">
        <v>64.17</v>
      </c>
      <c r="AS47" s="367">
        <v>65.28</v>
      </c>
      <c r="AT47" s="376">
        <v>66.38</v>
      </c>
      <c r="AU47" s="237" t="s">
        <v>276</v>
      </c>
      <c r="AV47" s="237">
        <v>68.59</v>
      </c>
      <c r="AW47" s="237">
        <v>69.7</v>
      </c>
      <c r="AX47" s="237">
        <v>70.81</v>
      </c>
      <c r="AY47" s="237">
        <v>71.91</v>
      </c>
      <c r="AZ47" s="237">
        <v>73.02</v>
      </c>
      <c r="BA47" s="237">
        <v>63.03</v>
      </c>
      <c r="BB47" s="237">
        <v>64.14</v>
      </c>
      <c r="BC47" s="237">
        <v>65.24</v>
      </c>
      <c r="BD47" s="237">
        <v>66.35</v>
      </c>
      <c r="BE47" s="237">
        <v>46.46</v>
      </c>
      <c r="BF47" s="237">
        <v>45.35</v>
      </c>
      <c r="BG47" s="237">
        <v>44.25</v>
      </c>
      <c r="BH47" s="237">
        <v>43.14</v>
      </c>
      <c r="BI47" s="237">
        <v>42.04</v>
      </c>
    </row>
    <row r="48" spans="1:61" ht="21">
      <c r="A48" s="374">
        <v>86.98</v>
      </c>
      <c r="B48" s="374">
        <v>88.58</v>
      </c>
      <c r="C48" s="374">
        <v>90.18</v>
      </c>
      <c r="D48" s="374">
        <v>91.78</v>
      </c>
      <c r="E48" s="374">
        <v>93.38</v>
      </c>
      <c r="F48" s="374">
        <v>94.98</v>
      </c>
      <c r="G48" s="374">
        <v>96.59</v>
      </c>
      <c r="H48" s="374">
        <v>98.19</v>
      </c>
      <c r="I48" s="375">
        <v>99.79</v>
      </c>
      <c r="J48" s="621">
        <v>101.39</v>
      </c>
      <c r="K48" s="621">
        <v>102.99</v>
      </c>
      <c r="L48" s="375">
        <v>104.59</v>
      </c>
      <c r="M48" s="375">
        <v>106.2</v>
      </c>
      <c r="N48" s="629">
        <v>107.8</v>
      </c>
      <c r="O48" s="376">
        <v>109.4</v>
      </c>
      <c r="P48" s="237">
        <v>111</v>
      </c>
      <c r="Q48" s="237">
        <v>112.6</v>
      </c>
      <c r="R48" s="237">
        <v>114.2</v>
      </c>
      <c r="S48" s="237">
        <v>115.81</v>
      </c>
      <c r="T48" s="237">
        <v>117.41</v>
      </c>
      <c r="U48" s="237">
        <v>119.01</v>
      </c>
      <c r="V48" s="237">
        <v>97.94</v>
      </c>
      <c r="W48" s="237">
        <v>99.54</v>
      </c>
      <c r="X48" s="237">
        <v>101.14</v>
      </c>
      <c r="Y48" s="237">
        <v>102.74</v>
      </c>
      <c r="Z48" s="237">
        <v>73.91</v>
      </c>
      <c r="AA48" s="237">
        <v>72.31</v>
      </c>
      <c r="AB48" s="237">
        <v>70.71</v>
      </c>
      <c r="AC48" s="237">
        <v>69.11</v>
      </c>
      <c r="AD48" s="237">
        <v>67.51</v>
      </c>
      <c r="AE48" s="370">
        <v>44</v>
      </c>
      <c r="AF48" s="374">
        <v>52.09</v>
      </c>
      <c r="AG48" s="374">
        <v>53.22</v>
      </c>
      <c r="AH48" s="374">
        <v>54.35</v>
      </c>
      <c r="AI48" s="374">
        <v>55.48</v>
      </c>
      <c r="AJ48" s="374">
        <v>56.61</v>
      </c>
      <c r="AK48" s="374">
        <v>57.74</v>
      </c>
      <c r="AL48" s="374">
        <v>58.87</v>
      </c>
      <c r="AM48" s="374">
        <v>60</v>
      </c>
      <c r="AN48" s="375">
        <v>61.13</v>
      </c>
      <c r="AO48" s="403">
        <v>62.27</v>
      </c>
      <c r="AP48" s="403">
        <v>63.4</v>
      </c>
      <c r="AQ48" s="375">
        <v>64.53</v>
      </c>
      <c r="AR48" s="375">
        <v>65.66</v>
      </c>
      <c r="AS48" s="367">
        <v>66.79</v>
      </c>
      <c r="AT48" s="376">
        <v>67.92</v>
      </c>
      <c r="AU48" s="237">
        <v>69.05</v>
      </c>
      <c r="AV48" s="237">
        <v>70.18</v>
      </c>
      <c r="AW48" s="237">
        <v>71.31</v>
      </c>
      <c r="AX48" s="237">
        <v>72.44</v>
      </c>
      <c r="AY48" s="237">
        <v>73.57</v>
      </c>
      <c r="AZ48" s="237">
        <v>74.7</v>
      </c>
      <c r="BA48" s="237">
        <v>64.49</v>
      </c>
      <c r="BB48" s="237">
        <v>65.63</v>
      </c>
      <c r="BC48" s="237">
        <v>66.76</v>
      </c>
      <c r="BD48" s="237">
        <v>67.89</v>
      </c>
      <c r="BE48" s="237">
        <v>47.53</v>
      </c>
      <c r="BF48" s="237">
        <v>46.4</v>
      </c>
      <c r="BG48" s="237">
        <v>45.27</v>
      </c>
      <c r="BH48" s="237">
        <v>44.14</v>
      </c>
      <c r="BI48" s="237">
        <v>43.01</v>
      </c>
    </row>
    <row r="49" spans="1:61" ht="21">
      <c r="A49" s="374">
        <v>88.92</v>
      </c>
      <c r="B49" s="374">
        <v>90.55</v>
      </c>
      <c r="C49" s="374">
        <v>92.19</v>
      </c>
      <c r="D49" s="374">
        <v>93.83</v>
      </c>
      <c r="E49" s="374">
        <v>95.47</v>
      </c>
      <c r="F49" s="374">
        <v>97.11</v>
      </c>
      <c r="G49" s="374">
        <v>98.74</v>
      </c>
      <c r="H49" s="374">
        <v>100.38</v>
      </c>
      <c r="I49" s="375">
        <v>102.02</v>
      </c>
      <c r="J49" s="621">
        <v>103.66</v>
      </c>
      <c r="K49" s="621">
        <v>105.3</v>
      </c>
      <c r="L49" s="375">
        <v>106.93</v>
      </c>
      <c r="M49" s="375">
        <v>108.57</v>
      </c>
      <c r="N49" s="629">
        <v>110.21</v>
      </c>
      <c r="O49" s="376">
        <v>111.85</v>
      </c>
      <c r="P49" s="237">
        <v>113.49</v>
      </c>
      <c r="Q49" s="237">
        <v>115.12</v>
      </c>
      <c r="R49" s="237">
        <v>116.76</v>
      </c>
      <c r="S49" s="237">
        <v>118.4</v>
      </c>
      <c r="T49" s="237">
        <v>120.04</v>
      </c>
      <c r="U49" s="237">
        <v>121.68</v>
      </c>
      <c r="V49" s="237">
        <v>100.14</v>
      </c>
      <c r="W49" s="237">
        <v>101.78</v>
      </c>
      <c r="X49" s="237">
        <v>103.42</v>
      </c>
      <c r="Y49" s="237">
        <v>105.06</v>
      </c>
      <c r="Z49" s="237">
        <v>75.57</v>
      </c>
      <c r="AA49" s="237">
        <v>73.93</v>
      </c>
      <c r="AB49" s="237">
        <v>72.3</v>
      </c>
      <c r="AC49" s="237">
        <v>70.66</v>
      </c>
      <c r="AD49" s="237">
        <v>69.02</v>
      </c>
      <c r="AE49" s="370">
        <v>45</v>
      </c>
      <c r="AF49" s="374">
        <v>53.26</v>
      </c>
      <c r="AG49" s="374">
        <v>54.41</v>
      </c>
      <c r="AH49" s="374">
        <v>55.57</v>
      </c>
      <c r="AI49" s="374">
        <v>45.73</v>
      </c>
      <c r="AJ49" s="374">
        <v>57.88</v>
      </c>
      <c r="AK49" s="374">
        <v>59.04</v>
      </c>
      <c r="AL49" s="374">
        <v>60.2</v>
      </c>
      <c r="AM49" s="374">
        <v>61.35</v>
      </c>
      <c r="AN49" s="375">
        <v>62.51</v>
      </c>
      <c r="AO49" s="403">
        <v>63.67</v>
      </c>
      <c r="AP49" s="403">
        <v>64.82</v>
      </c>
      <c r="AQ49" s="375">
        <v>65.98</v>
      </c>
      <c r="AR49" s="375">
        <v>67.14</v>
      </c>
      <c r="AS49" s="367">
        <v>68.29</v>
      </c>
      <c r="AT49" s="376">
        <v>69.45</v>
      </c>
      <c r="AU49" s="237">
        <v>70.61</v>
      </c>
      <c r="AV49" s="237">
        <v>71.76</v>
      </c>
      <c r="AW49" s="237">
        <v>72.92</v>
      </c>
      <c r="AX49" s="237">
        <v>74.08</v>
      </c>
      <c r="AY49" s="237">
        <v>75.23</v>
      </c>
      <c r="AZ49" s="237">
        <v>76.39</v>
      </c>
      <c r="BA49" s="237">
        <v>65.95</v>
      </c>
      <c r="BB49" s="237">
        <v>67.11</v>
      </c>
      <c r="BC49" s="237">
        <v>68.26</v>
      </c>
      <c r="BD49" s="237">
        <v>69.42</v>
      </c>
      <c r="BE49" s="237">
        <v>48.6</v>
      </c>
      <c r="BF49" s="237">
        <v>47.45</v>
      </c>
      <c r="BG49" s="237">
        <v>46.29</v>
      </c>
      <c r="BH49" s="237">
        <v>45.13</v>
      </c>
      <c r="BI49" s="237">
        <v>43.98</v>
      </c>
    </row>
    <row r="50" spans="1:61" ht="21">
      <c r="A50" s="374">
        <v>90.87</v>
      </c>
      <c r="B50" s="374">
        <v>92.55</v>
      </c>
      <c r="C50" s="374">
        <v>94.22</v>
      </c>
      <c r="D50" s="374">
        <v>95.9</v>
      </c>
      <c r="E50" s="374">
        <v>97.57</v>
      </c>
      <c r="F50" s="374">
        <v>99.24</v>
      </c>
      <c r="G50" s="374">
        <v>100.92</v>
      </c>
      <c r="H50" s="374">
        <v>102.59</v>
      </c>
      <c r="I50" s="375">
        <v>104.27</v>
      </c>
      <c r="J50" s="621">
        <v>105.94</v>
      </c>
      <c r="K50" s="621">
        <v>107.62</v>
      </c>
      <c r="L50" s="375">
        <v>109.29</v>
      </c>
      <c r="M50" s="375">
        <v>110.97</v>
      </c>
      <c r="N50" s="629">
        <v>112.64</v>
      </c>
      <c r="O50" s="376">
        <v>114.31</v>
      </c>
      <c r="P50" s="237">
        <v>115.99</v>
      </c>
      <c r="Q50" s="237">
        <v>117.66</v>
      </c>
      <c r="R50" s="237">
        <v>119.34</v>
      </c>
      <c r="S50" s="237">
        <v>121.01</v>
      </c>
      <c r="T50" s="237">
        <v>122.69</v>
      </c>
      <c r="U50" s="237">
        <v>124.36</v>
      </c>
      <c r="V50" s="237">
        <v>102.36</v>
      </c>
      <c r="W50" s="237">
        <v>104.03</v>
      </c>
      <c r="X50" s="237">
        <v>105.71</v>
      </c>
      <c r="Y50" s="237">
        <v>107.38</v>
      </c>
      <c r="Z50" s="237">
        <v>77.24</v>
      </c>
      <c r="AA50" s="237">
        <v>75.57</v>
      </c>
      <c r="AB50" s="237">
        <v>73.89</v>
      </c>
      <c r="AC50" s="237">
        <v>72.22</v>
      </c>
      <c r="AD50" s="237">
        <v>70.54</v>
      </c>
      <c r="AE50" s="370">
        <v>46</v>
      </c>
      <c r="AF50" s="374">
        <v>54.43</v>
      </c>
      <c r="AG50" s="374">
        <v>55.61</v>
      </c>
      <c r="AH50" s="374">
        <v>56.8</v>
      </c>
      <c r="AI50" s="374">
        <v>57.98</v>
      </c>
      <c r="AJ50" s="374">
        <v>59.16</v>
      </c>
      <c r="AK50" s="374">
        <v>60.34</v>
      </c>
      <c r="AL50" s="374">
        <v>61.53</v>
      </c>
      <c r="AM50" s="374">
        <v>62.71</v>
      </c>
      <c r="AN50" s="375">
        <v>63.89</v>
      </c>
      <c r="AO50" s="403">
        <v>65.07</v>
      </c>
      <c r="AP50" s="403">
        <v>66.25</v>
      </c>
      <c r="AQ50" s="375">
        <v>67.44</v>
      </c>
      <c r="AR50" s="375">
        <v>68.62</v>
      </c>
      <c r="AS50" s="367">
        <v>69.8</v>
      </c>
      <c r="AT50" s="376">
        <v>70.98</v>
      </c>
      <c r="AU50" s="237">
        <v>72.17</v>
      </c>
      <c r="AV50" s="237">
        <v>73.35</v>
      </c>
      <c r="AW50" s="237">
        <v>74.53</v>
      </c>
      <c r="AX50" s="237">
        <v>75.71</v>
      </c>
      <c r="AY50" s="237">
        <v>76.89</v>
      </c>
      <c r="AZ50" s="237">
        <v>78.08</v>
      </c>
      <c r="BA50" s="237">
        <v>67.41</v>
      </c>
      <c r="BB50" s="237">
        <v>68.59</v>
      </c>
      <c r="BC50" s="237">
        <v>69.78</v>
      </c>
      <c r="BD50" s="237">
        <v>70.96</v>
      </c>
      <c r="BE50" s="237">
        <v>49.68</v>
      </c>
      <c r="BF50" s="237">
        <v>48.5</v>
      </c>
      <c r="BG50" s="237">
        <v>47.31</v>
      </c>
      <c r="BH50" s="237">
        <v>46.13</v>
      </c>
      <c r="BI50" s="237">
        <v>44.95</v>
      </c>
    </row>
    <row r="51" spans="1:61" ht="21">
      <c r="A51" s="374">
        <v>92.81</v>
      </c>
      <c r="B51" s="374">
        <v>94.52</v>
      </c>
      <c r="C51" s="374">
        <v>96.23</v>
      </c>
      <c r="D51" s="374">
        <v>97.94</v>
      </c>
      <c r="E51" s="374">
        <v>99.65</v>
      </c>
      <c r="F51" s="374">
        <v>101.36</v>
      </c>
      <c r="G51" s="374">
        <v>103.07</v>
      </c>
      <c r="H51" s="374">
        <v>104.79</v>
      </c>
      <c r="I51" s="375">
        <v>106.5</v>
      </c>
      <c r="J51" s="621">
        <v>108.21</v>
      </c>
      <c r="K51" s="621">
        <v>109.92</v>
      </c>
      <c r="L51" s="375">
        <v>111.63</v>
      </c>
      <c r="M51" s="375">
        <v>113.34</v>
      </c>
      <c r="N51" s="629">
        <v>115.05</v>
      </c>
      <c r="O51" s="376">
        <v>116.76</v>
      </c>
      <c r="P51" s="237">
        <v>118.47</v>
      </c>
      <c r="Q51" s="237">
        <v>120.18</v>
      </c>
      <c r="R51" s="237">
        <v>121.89</v>
      </c>
      <c r="S51" s="237">
        <v>123.6</v>
      </c>
      <c r="T51" s="237">
        <v>125.32</v>
      </c>
      <c r="U51" s="237">
        <v>127.03</v>
      </c>
      <c r="V51" s="237">
        <v>104.56</v>
      </c>
      <c r="W51" s="237">
        <v>106.27</v>
      </c>
      <c r="X51" s="237">
        <v>107.98</v>
      </c>
      <c r="Y51" s="237">
        <v>109.69</v>
      </c>
      <c r="Z51" s="237">
        <v>78.9</v>
      </c>
      <c r="AA51" s="237">
        <v>77.19</v>
      </c>
      <c r="AB51" s="237">
        <v>75.48</v>
      </c>
      <c r="AC51" s="237">
        <v>73.76</v>
      </c>
      <c r="AD51" s="237">
        <v>72.05</v>
      </c>
      <c r="AE51" s="370">
        <v>47</v>
      </c>
      <c r="AF51" s="374">
        <v>55.6</v>
      </c>
      <c r="AG51" s="374">
        <v>56.81</v>
      </c>
      <c r="AH51" s="374">
        <v>58.02</v>
      </c>
      <c r="AI51" s="374">
        <v>9.22</v>
      </c>
      <c r="AJ51" s="374">
        <v>60.43</v>
      </c>
      <c r="AK51" s="374">
        <v>61.64</v>
      </c>
      <c r="AL51" s="374">
        <v>62.85</v>
      </c>
      <c r="AM51" s="374">
        <v>64.06</v>
      </c>
      <c r="AN51" s="375">
        <v>65.26</v>
      </c>
      <c r="AO51" s="403">
        <v>66.47</v>
      </c>
      <c r="AP51" s="403">
        <v>67.68</v>
      </c>
      <c r="AQ51" s="375">
        <v>68.89</v>
      </c>
      <c r="AR51" s="375">
        <v>70.1</v>
      </c>
      <c r="AS51" s="367">
        <v>71.3</v>
      </c>
      <c r="AT51" s="376">
        <v>72.51</v>
      </c>
      <c r="AU51" s="237">
        <v>73.72</v>
      </c>
      <c r="AV51" s="237">
        <v>74.93</v>
      </c>
      <c r="AW51" s="237">
        <v>76.13</v>
      </c>
      <c r="AX51" s="237">
        <v>77.34</v>
      </c>
      <c r="AY51" s="237">
        <v>78.55</v>
      </c>
      <c r="AZ51" s="237">
        <v>79.76</v>
      </c>
      <c r="BA51" s="237">
        <v>68.87</v>
      </c>
      <c r="BB51" s="237">
        <v>70.08</v>
      </c>
      <c r="BC51" s="237">
        <v>71.28</v>
      </c>
      <c r="BD51" s="237">
        <v>72.49</v>
      </c>
      <c r="BE51" s="237">
        <v>50.75</v>
      </c>
      <c r="BF51" s="237">
        <v>49.54</v>
      </c>
      <c r="BG51" s="237">
        <v>48.33</v>
      </c>
      <c r="BH51" s="237">
        <v>47.13</v>
      </c>
      <c r="BI51" s="237">
        <v>45.92</v>
      </c>
    </row>
    <row r="52" spans="1:61" ht="21">
      <c r="A52" s="374">
        <v>94.76</v>
      </c>
      <c r="B52" s="374">
        <v>96.51</v>
      </c>
      <c r="C52" s="374">
        <v>98.26</v>
      </c>
      <c r="D52" s="374">
        <v>100.01</v>
      </c>
      <c r="E52" s="374">
        <v>101.75</v>
      </c>
      <c r="F52" s="374">
        <v>103.5</v>
      </c>
      <c r="G52" s="374">
        <v>105.25</v>
      </c>
      <c r="H52" s="374">
        <v>107</v>
      </c>
      <c r="I52" s="375">
        <v>108.74</v>
      </c>
      <c r="J52" s="621">
        <v>110.49</v>
      </c>
      <c r="K52" s="621">
        <v>112.24</v>
      </c>
      <c r="L52" s="375">
        <v>113.98</v>
      </c>
      <c r="M52" s="375">
        <v>115.73</v>
      </c>
      <c r="N52" s="629">
        <v>117.48</v>
      </c>
      <c r="O52" s="376">
        <v>119.23</v>
      </c>
      <c r="P52" s="237">
        <v>120.97</v>
      </c>
      <c r="Q52" s="237">
        <v>122.72</v>
      </c>
      <c r="R52" s="237">
        <v>124.47</v>
      </c>
      <c r="S52" s="237">
        <v>126.21</v>
      </c>
      <c r="T52" s="237">
        <v>127.96</v>
      </c>
      <c r="U52" s="237">
        <v>129.71</v>
      </c>
      <c r="V52" s="237">
        <v>106.77</v>
      </c>
      <c r="W52" s="237">
        <v>108.52</v>
      </c>
      <c r="X52" s="237">
        <v>110.27</v>
      </c>
      <c r="Y52" s="237">
        <v>112.01</v>
      </c>
      <c r="Z52" s="237">
        <v>80.56</v>
      </c>
      <c r="AA52" s="237">
        <v>78.82</v>
      </c>
      <c r="AB52" s="237">
        <v>77.07</v>
      </c>
      <c r="AC52" s="237">
        <v>75.32</v>
      </c>
      <c r="AD52" s="237">
        <v>73.58</v>
      </c>
      <c r="AE52" s="370">
        <v>48</v>
      </c>
      <c r="AF52" s="374">
        <v>56.76</v>
      </c>
      <c r="AG52" s="374">
        <v>57.99</v>
      </c>
      <c r="AH52" s="374">
        <v>59.23</v>
      </c>
      <c r="AI52" s="374">
        <v>60.46</v>
      </c>
      <c r="AJ52" s="374">
        <v>61.7</v>
      </c>
      <c r="AK52" s="374">
        <v>62.93</v>
      </c>
      <c r="AL52" s="374">
        <v>64.16</v>
      </c>
      <c r="AM52" s="374">
        <v>65.4</v>
      </c>
      <c r="AN52" s="375">
        <v>66.63</v>
      </c>
      <c r="AO52" s="403">
        <v>67.86</v>
      </c>
      <c r="AP52" s="403">
        <v>69.1</v>
      </c>
      <c r="AQ52" s="375">
        <v>70.33</v>
      </c>
      <c r="AR52" s="375">
        <v>71.56</v>
      </c>
      <c r="AS52" s="367">
        <v>72.8</v>
      </c>
      <c r="AT52" s="376">
        <v>74.03</v>
      </c>
      <c r="AU52" s="237">
        <v>75.27</v>
      </c>
      <c r="AV52" s="237">
        <v>76.5</v>
      </c>
      <c r="AW52" s="237">
        <v>77.73</v>
      </c>
      <c r="AX52" s="237">
        <v>78.97</v>
      </c>
      <c r="AY52" s="237">
        <v>80.2</v>
      </c>
      <c r="AZ52" s="237">
        <v>81.43</v>
      </c>
      <c r="BA52" s="237">
        <v>70.32</v>
      </c>
      <c r="BB52" s="237">
        <v>71.55</v>
      </c>
      <c r="BC52" s="237">
        <v>72.79</v>
      </c>
      <c r="BD52" s="237">
        <v>74.02</v>
      </c>
      <c r="BE52" s="237">
        <v>51.81</v>
      </c>
      <c r="BF52" s="237">
        <v>50.58</v>
      </c>
      <c r="BG52" s="237">
        <v>49.35</v>
      </c>
      <c r="BH52" s="237">
        <v>48.11</v>
      </c>
      <c r="BI52" s="237">
        <v>46.88</v>
      </c>
    </row>
    <row r="53" spans="1:61" ht="21">
      <c r="A53" s="374">
        <v>96.7</v>
      </c>
      <c r="B53" s="374">
        <v>98.48</v>
      </c>
      <c r="C53" s="374">
        <v>100.26</v>
      </c>
      <c r="D53" s="374">
        <v>102.05</v>
      </c>
      <c r="E53" s="374">
        <v>103.83</v>
      </c>
      <c r="F53" s="374">
        <v>105.61</v>
      </c>
      <c r="G53" s="374">
        <v>107.4</v>
      </c>
      <c r="H53" s="374">
        <v>109.18</v>
      </c>
      <c r="I53" s="375">
        <v>110.96</v>
      </c>
      <c r="J53" s="621">
        <v>112.75</v>
      </c>
      <c r="K53" s="621">
        <v>114.53</v>
      </c>
      <c r="L53" s="375">
        <v>116.31</v>
      </c>
      <c r="M53" s="375">
        <v>118.1</v>
      </c>
      <c r="N53" s="629">
        <v>119.88</v>
      </c>
      <c r="O53" s="376">
        <v>121.67</v>
      </c>
      <c r="P53" s="237">
        <v>123.45</v>
      </c>
      <c r="Q53" s="237">
        <v>125.23</v>
      </c>
      <c r="R53" s="237">
        <v>127.02</v>
      </c>
      <c r="S53" s="237">
        <v>128.8</v>
      </c>
      <c r="T53" s="237">
        <v>130.58</v>
      </c>
      <c r="U53" s="237">
        <v>132.37</v>
      </c>
      <c r="V53" s="237">
        <v>108.97</v>
      </c>
      <c r="W53" s="237">
        <v>110.75</v>
      </c>
      <c r="X53" s="237">
        <v>112.54</v>
      </c>
      <c r="Y53" s="237">
        <v>114.32</v>
      </c>
      <c r="Z53" s="237">
        <v>82.22</v>
      </c>
      <c r="AA53" s="237">
        <v>80.43</v>
      </c>
      <c r="AB53" s="237">
        <v>78.65</v>
      </c>
      <c r="AC53" s="237">
        <v>76.87</v>
      </c>
      <c r="AD53" s="237">
        <v>75.08</v>
      </c>
      <c r="AE53" s="370">
        <v>49</v>
      </c>
      <c r="AF53" s="374">
        <v>57.94</v>
      </c>
      <c r="AG53" s="374">
        <v>59.2</v>
      </c>
      <c r="AH53" s="374">
        <v>60.46</v>
      </c>
      <c r="AI53" s="374">
        <v>61.72</v>
      </c>
      <c r="AJ53" s="374">
        <v>62.97</v>
      </c>
      <c r="AK53" s="374">
        <v>64.23</v>
      </c>
      <c r="AL53" s="374">
        <v>65.49</v>
      </c>
      <c r="AM53" s="374">
        <v>66.75</v>
      </c>
      <c r="AN53" s="375">
        <v>68.01</v>
      </c>
      <c r="AO53" s="403">
        <v>69.27</v>
      </c>
      <c r="AP53" s="403">
        <v>70.53</v>
      </c>
      <c r="AQ53" s="375">
        <v>71.79</v>
      </c>
      <c r="AR53" s="375">
        <v>73.5</v>
      </c>
      <c r="AS53" s="367">
        <v>74.31</v>
      </c>
      <c r="AT53" s="376">
        <v>75.57</v>
      </c>
      <c r="AU53" s="237">
        <v>76.83</v>
      </c>
      <c r="AV53" s="237">
        <v>78.09</v>
      </c>
      <c r="AW53" s="237">
        <v>79.35</v>
      </c>
      <c r="AX53" s="237">
        <v>80.6</v>
      </c>
      <c r="AY53" s="237">
        <v>81.86</v>
      </c>
      <c r="AZ53" s="237">
        <v>83.12</v>
      </c>
      <c r="BA53" s="237">
        <v>71.78</v>
      </c>
      <c r="BB53" s="237">
        <v>73.04</v>
      </c>
      <c r="BC53" s="237">
        <v>74.3</v>
      </c>
      <c r="BD53" s="237">
        <v>75.56</v>
      </c>
      <c r="BE53" s="237">
        <v>52.89</v>
      </c>
      <c r="BF53" s="237">
        <v>51.63</v>
      </c>
      <c r="BG53" s="237">
        <v>50.37</v>
      </c>
      <c r="BH53" s="237">
        <v>49.11</v>
      </c>
      <c r="BI53" s="237">
        <v>47.85</v>
      </c>
    </row>
    <row r="54" spans="1:61" ht="21">
      <c r="A54" s="374">
        <v>98.64</v>
      </c>
      <c r="B54" s="374">
        <v>100.46</v>
      </c>
      <c r="C54" s="374">
        <v>102.28</v>
      </c>
      <c r="D54" s="374">
        <v>104.1</v>
      </c>
      <c r="E54" s="374">
        <v>105.92</v>
      </c>
      <c r="F54" s="374">
        <v>107.74</v>
      </c>
      <c r="G54" s="374">
        <v>109.56</v>
      </c>
      <c r="H54" s="374">
        <v>111.38</v>
      </c>
      <c r="I54" s="375">
        <v>113.2</v>
      </c>
      <c r="J54" s="621">
        <v>115.02</v>
      </c>
      <c r="K54" s="621">
        <v>116.84</v>
      </c>
      <c r="L54" s="375">
        <v>118.66</v>
      </c>
      <c r="M54" s="375">
        <v>120.48</v>
      </c>
      <c r="N54" s="629">
        <v>122.3</v>
      </c>
      <c r="O54" s="376">
        <v>124.12</v>
      </c>
      <c r="P54" s="237">
        <v>125.94</v>
      </c>
      <c r="Q54" s="237">
        <v>127.76</v>
      </c>
      <c r="R54" s="237">
        <v>129.58</v>
      </c>
      <c r="S54" s="237">
        <v>131.4</v>
      </c>
      <c r="T54" s="237">
        <v>133.22</v>
      </c>
      <c r="U54" s="237">
        <v>135.04</v>
      </c>
      <c r="V54" s="237">
        <v>111.18</v>
      </c>
      <c r="W54" s="237">
        <v>113</v>
      </c>
      <c r="X54" s="237">
        <v>114.82</v>
      </c>
      <c r="Y54" s="237">
        <v>116.64</v>
      </c>
      <c r="Z54" s="237">
        <v>83.88</v>
      </c>
      <c r="AA54" s="237">
        <v>82.06</v>
      </c>
      <c r="AB54" s="237">
        <v>80.24</v>
      </c>
      <c r="AC54" s="237">
        <v>78.42</v>
      </c>
      <c r="AD54" s="237">
        <v>76.6</v>
      </c>
      <c r="AE54" s="370">
        <v>50</v>
      </c>
      <c r="AF54" s="374">
        <v>59.11</v>
      </c>
      <c r="AG54" s="374">
        <v>60.39</v>
      </c>
      <c r="AH54" s="374">
        <v>61.68</v>
      </c>
      <c r="AI54" s="374">
        <v>62.96</v>
      </c>
      <c r="AJ54" s="374">
        <v>64.25</v>
      </c>
      <c r="AK54" s="374">
        <v>65.53</v>
      </c>
      <c r="AL54" s="374">
        <v>66.82</v>
      </c>
      <c r="AM54" s="374">
        <v>68.1</v>
      </c>
      <c r="AN54" s="375">
        <v>69.39</v>
      </c>
      <c r="AO54" s="403">
        <v>70.67</v>
      </c>
      <c r="AP54" s="403">
        <v>71.96</v>
      </c>
      <c r="AQ54" s="375">
        <v>73.24</v>
      </c>
      <c r="AR54" s="375">
        <v>74.53</v>
      </c>
      <c r="AS54" s="367">
        <v>75.81</v>
      </c>
      <c r="AT54" s="376">
        <v>77.1</v>
      </c>
      <c r="AU54" s="237">
        <v>78.38</v>
      </c>
      <c r="AV54" s="237">
        <v>79.67</v>
      </c>
      <c r="AW54" s="237">
        <v>80.95</v>
      </c>
      <c r="AX54" s="237">
        <v>82.24</v>
      </c>
      <c r="AY54" s="237">
        <v>83.52</v>
      </c>
      <c r="AZ54" s="237">
        <v>84.81</v>
      </c>
      <c r="BA54" s="237">
        <v>73.24</v>
      </c>
      <c r="BB54" s="237">
        <v>74.52</v>
      </c>
      <c r="BC54" s="237">
        <v>75.81</v>
      </c>
      <c r="BD54" s="237">
        <v>77.09</v>
      </c>
      <c r="BE54" s="237">
        <v>53.96</v>
      </c>
      <c r="BF54" s="237">
        <v>52.68</v>
      </c>
      <c r="BG54" s="237">
        <v>51.39</v>
      </c>
      <c r="BH54" s="237">
        <v>50.11</v>
      </c>
      <c r="BI54" s="237">
        <v>48.82</v>
      </c>
    </row>
    <row r="55" spans="1:61" ht="21">
      <c r="A55" s="374">
        <v>100.61</v>
      </c>
      <c r="B55" s="374">
        <v>102.46</v>
      </c>
      <c r="C55" s="374">
        <v>104.32</v>
      </c>
      <c r="D55" s="374">
        <v>106.17</v>
      </c>
      <c r="E55" s="374">
        <v>108.03</v>
      </c>
      <c r="F55" s="374">
        <v>109.89</v>
      </c>
      <c r="G55" s="374">
        <v>111.74</v>
      </c>
      <c r="H55" s="374">
        <v>113.6</v>
      </c>
      <c r="I55" s="375">
        <v>115.46</v>
      </c>
      <c r="J55" s="621">
        <v>117.31</v>
      </c>
      <c r="K55" s="621">
        <v>119.17</v>
      </c>
      <c r="L55" s="375">
        <v>121.03</v>
      </c>
      <c r="M55" s="375">
        <v>122.88</v>
      </c>
      <c r="N55" s="629">
        <v>124.74</v>
      </c>
      <c r="O55" s="376">
        <v>126.59</v>
      </c>
      <c r="P55" s="237">
        <v>128.45</v>
      </c>
      <c r="Q55" s="237">
        <v>130.31</v>
      </c>
      <c r="R55" s="237">
        <v>132.16</v>
      </c>
      <c r="S55" s="237">
        <v>134.02</v>
      </c>
      <c r="T55" s="237">
        <v>135.88</v>
      </c>
      <c r="U55" s="237">
        <v>137.73</v>
      </c>
      <c r="V55" s="237">
        <v>113.4</v>
      </c>
      <c r="W55" s="237">
        <v>115.25</v>
      </c>
      <c r="X55" s="237">
        <v>117.11</v>
      </c>
      <c r="Y55" s="237">
        <v>118.97</v>
      </c>
      <c r="Z55" s="237">
        <v>85.55</v>
      </c>
      <c r="AA55" s="237">
        <v>83.7</v>
      </c>
      <c r="AB55" s="237">
        <v>81.84</v>
      </c>
      <c r="AC55" s="237">
        <v>79.98</v>
      </c>
      <c r="AD55" s="237">
        <v>78.13</v>
      </c>
      <c r="AE55" s="370">
        <v>51</v>
      </c>
      <c r="AF55" s="374">
        <v>60.28</v>
      </c>
      <c r="AG55" s="374">
        <v>61.59</v>
      </c>
      <c r="AH55" s="374">
        <v>62.9</v>
      </c>
      <c r="AI55" s="374">
        <v>64.21</v>
      </c>
      <c r="AJ55" s="374">
        <v>65.52</v>
      </c>
      <c r="AK55" s="374">
        <v>66.83</v>
      </c>
      <c r="AL55" s="374">
        <v>68.14</v>
      </c>
      <c r="AM55" s="374">
        <v>69.45</v>
      </c>
      <c r="AN55" s="375">
        <v>70.76</v>
      </c>
      <c r="AO55" s="403">
        <v>72.08</v>
      </c>
      <c r="AP55" s="403">
        <v>73.39</v>
      </c>
      <c r="AQ55" s="375">
        <v>74.7</v>
      </c>
      <c r="AR55" s="375">
        <v>76.01</v>
      </c>
      <c r="AS55" s="367">
        <v>77.32</v>
      </c>
      <c r="AT55" s="376">
        <v>78.63</v>
      </c>
      <c r="AU55" s="237">
        <v>79.94</v>
      </c>
      <c r="AV55" s="237">
        <v>81.25</v>
      </c>
      <c r="AW55" s="237">
        <v>82.56</v>
      </c>
      <c r="AX55" s="237">
        <v>83.87</v>
      </c>
      <c r="AY55" s="237">
        <v>85.18</v>
      </c>
      <c r="AZ55" s="237">
        <v>86.49</v>
      </c>
      <c r="BA55" s="237">
        <v>74.7</v>
      </c>
      <c r="BB55" s="237">
        <v>76.01</v>
      </c>
      <c r="BC55" s="237">
        <v>77.32</v>
      </c>
      <c r="BD55" s="237">
        <v>78.63</v>
      </c>
      <c r="BE55" s="237">
        <v>55.03</v>
      </c>
      <c r="BF55" s="237">
        <v>53.72</v>
      </c>
      <c r="BG55" s="237">
        <v>52.41</v>
      </c>
      <c r="BH55" s="237">
        <v>51.1</v>
      </c>
      <c r="BI55" s="237">
        <v>49.79</v>
      </c>
    </row>
    <row r="56" spans="1:61" ht="21">
      <c r="A56" s="374">
        <v>102.54</v>
      </c>
      <c r="B56" s="374">
        <v>104.43</v>
      </c>
      <c r="C56" s="374">
        <v>106.32</v>
      </c>
      <c r="D56" s="374">
        <v>108.22</v>
      </c>
      <c r="E56" s="374">
        <v>110.11</v>
      </c>
      <c r="F56" s="374">
        <v>112</v>
      </c>
      <c r="G56" s="374">
        <v>113.9</v>
      </c>
      <c r="H56" s="374">
        <v>115.79</v>
      </c>
      <c r="I56" s="375">
        <v>117.68</v>
      </c>
      <c r="J56" s="621">
        <v>119.57</v>
      </c>
      <c r="K56" s="621">
        <v>121.47</v>
      </c>
      <c r="L56" s="375">
        <v>123.36</v>
      </c>
      <c r="M56" s="375">
        <v>125.25</v>
      </c>
      <c r="N56" s="629">
        <v>127.15</v>
      </c>
      <c r="O56" s="376" t="s">
        <v>274</v>
      </c>
      <c r="P56" s="237">
        <v>130.93</v>
      </c>
      <c r="Q56" s="237">
        <v>132.82</v>
      </c>
      <c r="R56" s="237">
        <v>134.72</v>
      </c>
      <c r="S56" s="237">
        <v>136.61</v>
      </c>
      <c r="T56" s="237">
        <v>138.5</v>
      </c>
      <c r="U56" s="237">
        <v>140.39</v>
      </c>
      <c r="V56" s="237">
        <v>115.6</v>
      </c>
      <c r="W56" s="237">
        <v>117.49</v>
      </c>
      <c r="X56" s="237">
        <v>119.38</v>
      </c>
      <c r="Y56" s="237">
        <v>121.28</v>
      </c>
      <c r="Z56" s="237">
        <v>87.21</v>
      </c>
      <c r="AA56" s="237">
        <v>85.31</v>
      </c>
      <c r="AB56" s="237">
        <v>83.42</v>
      </c>
      <c r="AC56" s="237">
        <v>81.53</v>
      </c>
      <c r="AD56" s="237">
        <v>79.63</v>
      </c>
      <c r="AE56" s="370">
        <v>52</v>
      </c>
      <c r="AF56" s="374">
        <v>41.44</v>
      </c>
      <c r="AG56" s="374">
        <v>62.78</v>
      </c>
      <c r="AH56" s="374">
        <v>64.12</v>
      </c>
      <c r="AI56" s="374">
        <v>65.45</v>
      </c>
      <c r="AJ56" s="374">
        <v>66.79</v>
      </c>
      <c r="AK56" s="374">
        <v>68.12</v>
      </c>
      <c r="AL56" s="374">
        <v>69.46</v>
      </c>
      <c r="AM56" s="374">
        <v>70.8</v>
      </c>
      <c r="AN56" s="375">
        <v>72.13</v>
      </c>
      <c r="AO56" s="403">
        <v>73.47</v>
      </c>
      <c r="AP56" s="403">
        <v>74.81</v>
      </c>
      <c r="AQ56" s="375">
        <v>76.14</v>
      </c>
      <c r="AR56" s="375">
        <v>77.48</v>
      </c>
      <c r="AS56" s="367">
        <v>78.82</v>
      </c>
      <c r="AT56" s="376">
        <v>80.15</v>
      </c>
      <c r="AU56" s="237">
        <v>81.49</v>
      </c>
      <c r="AV56" s="237">
        <v>82.82</v>
      </c>
      <c r="AW56" s="237">
        <v>84.16</v>
      </c>
      <c r="AX56" s="237">
        <v>85.5</v>
      </c>
      <c r="AY56" s="237">
        <v>86.83</v>
      </c>
      <c r="AZ56" s="237">
        <v>88.17</v>
      </c>
      <c r="BA56" s="237">
        <v>76.15</v>
      </c>
      <c r="BB56" s="237">
        <v>77.48</v>
      </c>
      <c r="BC56" s="237">
        <v>78.82</v>
      </c>
      <c r="BD56" s="237">
        <v>80.16</v>
      </c>
      <c r="BE56" s="237">
        <v>56.1</v>
      </c>
      <c r="BF56" s="237">
        <v>54.77</v>
      </c>
      <c r="BG56" s="237">
        <v>53.43</v>
      </c>
      <c r="BH56" s="237">
        <v>52.09</v>
      </c>
      <c r="BI56" s="237">
        <v>50.76</v>
      </c>
    </row>
    <row r="57" spans="1:61" ht="21">
      <c r="A57" s="374">
        <v>104.49</v>
      </c>
      <c r="B57" s="374">
        <v>106.42</v>
      </c>
      <c r="C57" s="374">
        <v>108.35</v>
      </c>
      <c r="D57" s="374">
        <v>110.28</v>
      </c>
      <c r="E57" s="374">
        <v>112.21</v>
      </c>
      <c r="F57" s="374">
        <v>114.13</v>
      </c>
      <c r="G57" s="374">
        <v>116.06</v>
      </c>
      <c r="H57" s="374">
        <v>117.99</v>
      </c>
      <c r="I57" s="375">
        <v>119.92</v>
      </c>
      <c r="J57" s="621">
        <v>121.85</v>
      </c>
      <c r="K57" s="621">
        <v>123.78</v>
      </c>
      <c r="L57" s="375">
        <v>125.71</v>
      </c>
      <c r="M57" s="375">
        <v>127.64</v>
      </c>
      <c r="N57" s="629">
        <v>129.57</v>
      </c>
      <c r="O57" s="376">
        <v>131.5</v>
      </c>
      <c r="P57" s="237">
        <v>133.43</v>
      </c>
      <c r="Q57" s="237">
        <v>135.36</v>
      </c>
      <c r="R57" s="237">
        <v>137.28</v>
      </c>
      <c r="S57" s="237">
        <v>139.21</v>
      </c>
      <c r="T57" s="237">
        <v>141.14</v>
      </c>
      <c r="U57" s="237">
        <v>143.07</v>
      </c>
      <c r="V57" s="237">
        <v>117.81</v>
      </c>
      <c r="W57" s="237">
        <v>119.74</v>
      </c>
      <c r="X57" s="237">
        <v>121.67</v>
      </c>
      <c r="Y57" s="237">
        <v>123.6</v>
      </c>
      <c r="Z57" s="237">
        <v>88.87</v>
      </c>
      <c r="AA57" s="237">
        <v>86.94</v>
      </c>
      <c r="AB57" s="237">
        <v>85.01</v>
      </c>
      <c r="AC57" s="237">
        <v>83.08</v>
      </c>
      <c r="AD57" s="237">
        <v>81.15</v>
      </c>
      <c r="AE57" s="370">
        <v>53</v>
      </c>
      <c r="AF57" s="374">
        <v>62.61</v>
      </c>
      <c r="AG57" s="374">
        <v>63.97</v>
      </c>
      <c r="AH57" s="374">
        <v>65.33</v>
      </c>
      <c r="AI57" s="374">
        <v>66.7</v>
      </c>
      <c r="AJ57" s="374">
        <v>68.06</v>
      </c>
      <c r="AK57" s="374">
        <v>69.42</v>
      </c>
      <c r="AL57" s="374">
        <v>70.78</v>
      </c>
      <c r="AM57" s="374">
        <v>72.14</v>
      </c>
      <c r="AN57" s="375">
        <v>73.51</v>
      </c>
      <c r="AO57" s="403">
        <v>74.87</v>
      </c>
      <c r="AP57" s="403">
        <v>76.23</v>
      </c>
      <c r="AQ57" s="375">
        <v>77.59</v>
      </c>
      <c r="AR57" s="375">
        <v>78.95</v>
      </c>
      <c r="AS57" s="367">
        <v>80.32</v>
      </c>
      <c r="AT57" s="376">
        <v>81.68</v>
      </c>
      <c r="AU57" s="237">
        <v>83.04</v>
      </c>
      <c r="AV57" s="237">
        <v>84.4</v>
      </c>
      <c r="AW57" s="237">
        <v>85.77</v>
      </c>
      <c r="AX57" s="237">
        <v>87.13</v>
      </c>
      <c r="AY57" s="237">
        <v>88.49</v>
      </c>
      <c r="AZ57" s="237">
        <v>89.85</v>
      </c>
      <c r="BA57" s="237">
        <v>77.6</v>
      </c>
      <c r="BB57" s="237">
        <v>78.97</v>
      </c>
      <c r="BC57" s="237">
        <v>80.33</v>
      </c>
      <c r="BD57" s="237">
        <v>81.69</v>
      </c>
      <c r="BE57" s="237">
        <v>57.17</v>
      </c>
      <c r="BF57" s="237">
        <v>55.81</v>
      </c>
      <c r="BG57" s="237">
        <v>54.45</v>
      </c>
      <c r="BH57" s="237">
        <v>53.09</v>
      </c>
      <c r="BI57" s="237">
        <v>51.72</v>
      </c>
    </row>
    <row r="58" spans="1:61" ht="21">
      <c r="A58" s="374">
        <v>106.45</v>
      </c>
      <c r="B58" s="374">
        <v>108.42</v>
      </c>
      <c r="C58" s="374">
        <v>110.39</v>
      </c>
      <c r="D58" s="374">
        <v>112.35</v>
      </c>
      <c r="E58" s="374">
        <v>114.32</v>
      </c>
      <c r="F58" s="374">
        <v>116.28</v>
      </c>
      <c r="G58" s="374">
        <v>118.25</v>
      </c>
      <c r="H58" s="374">
        <v>120.21</v>
      </c>
      <c r="I58" s="375">
        <v>122.18</v>
      </c>
      <c r="J58" s="621">
        <v>124.14</v>
      </c>
      <c r="K58" s="621">
        <v>126.11</v>
      </c>
      <c r="L58" s="375">
        <v>128.08</v>
      </c>
      <c r="M58" s="375">
        <v>130.04</v>
      </c>
      <c r="N58" s="629">
        <v>132.01</v>
      </c>
      <c r="O58" s="376">
        <v>133.97</v>
      </c>
      <c r="P58" s="237">
        <v>135.94</v>
      </c>
      <c r="Q58" s="237">
        <v>137.9</v>
      </c>
      <c r="R58" s="237">
        <v>139.87</v>
      </c>
      <c r="S58" s="237">
        <v>141.83</v>
      </c>
      <c r="T58" s="237">
        <v>143.8</v>
      </c>
      <c r="U58" s="237">
        <v>145.77</v>
      </c>
      <c r="V58" s="237">
        <v>120.03</v>
      </c>
      <c r="W58" s="237">
        <v>121.99</v>
      </c>
      <c r="X58" s="237">
        <v>123.96</v>
      </c>
      <c r="Y58" s="237">
        <v>125.92</v>
      </c>
      <c r="Z58" s="237">
        <v>90.54</v>
      </c>
      <c r="AA58" s="237">
        <v>88.58</v>
      </c>
      <c r="AB58" s="237">
        <v>86.61</v>
      </c>
      <c r="AC58" s="237">
        <v>84.65</v>
      </c>
      <c r="AD58" s="237">
        <v>82.68</v>
      </c>
      <c r="AE58" s="370">
        <v>54</v>
      </c>
      <c r="AF58" s="374">
        <v>63.78</v>
      </c>
      <c r="AG58" s="374">
        <v>65.17</v>
      </c>
      <c r="AH58" s="374">
        <v>66.56</v>
      </c>
      <c r="AI58" s="374">
        <v>67.94</v>
      </c>
      <c r="AJ58" s="374">
        <v>69.33</v>
      </c>
      <c r="AK58" s="374">
        <v>70.72</v>
      </c>
      <c r="AL58" s="374">
        <v>72.11</v>
      </c>
      <c r="AM58" s="374">
        <v>73.5</v>
      </c>
      <c r="AN58" s="375">
        <v>74.88</v>
      </c>
      <c r="AO58" s="403">
        <v>76.27</v>
      </c>
      <c r="AP58" s="403">
        <v>77.66</v>
      </c>
      <c r="AQ58" s="375">
        <v>79.05</v>
      </c>
      <c r="AR58" s="375">
        <v>80.43</v>
      </c>
      <c r="AS58" s="367">
        <v>81.82</v>
      </c>
      <c r="AT58" s="376">
        <v>83.21</v>
      </c>
      <c r="AU58" s="237">
        <v>84.6</v>
      </c>
      <c r="AV58" s="237">
        <v>85.99</v>
      </c>
      <c r="AW58" s="237">
        <v>87.37</v>
      </c>
      <c r="AX58" s="237">
        <v>88.76</v>
      </c>
      <c r="AY58" s="237">
        <v>90.15</v>
      </c>
      <c r="AZ58" s="237">
        <v>91.54</v>
      </c>
      <c r="BA58" s="237">
        <v>79.06</v>
      </c>
      <c r="BB58" s="237">
        <v>80.45</v>
      </c>
      <c r="BC58" s="237">
        <v>81.84</v>
      </c>
      <c r="BD58" s="237">
        <v>83.22</v>
      </c>
      <c r="BE58" s="237">
        <v>58.24</v>
      </c>
      <c r="BF58" s="237">
        <v>56.86</v>
      </c>
      <c r="BG58" s="237">
        <v>55.47</v>
      </c>
      <c r="BH58" s="237">
        <v>54.08</v>
      </c>
      <c r="BI58" s="237">
        <v>52.69</v>
      </c>
    </row>
    <row r="59" spans="1:61" ht="21">
      <c r="A59" s="374">
        <v>108.38</v>
      </c>
      <c r="B59" s="374">
        <v>110.39</v>
      </c>
      <c r="C59" s="374">
        <v>112.39</v>
      </c>
      <c r="D59" s="374">
        <v>114.39</v>
      </c>
      <c r="E59" s="374">
        <v>116.39</v>
      </c>
      <c r="F59" s="374">
        <v>118.39</v>
      </c>
      <c r="G59" s="374">
        <v>120.4</v>
      </c>
      <c r="H59" s="374">
        <v>122.4</v>
      </c>
      <c r="I59" s="375">
        <v>124.4</v>
      </c>
      <c r="J59" s="621">
        <v>126.4</v>
      </c>
      <c r="K59" s="621">
        <v>128.4</v>
      </c>
      <c r="L59" s="375">
        <v>130.41</v>
      </c>
      <c r="M59" s="375">
        <v>132.41</v>
      </c>
      <c r="N59" s="629">
        <v>134.41</v>
      </c>
      <c r="O59" s="376">
        <v>136.41</v>
      </c>
      <c r="P59" s="237">
        <v>138.41</v>
      </c>
      <c r="Q59" s="237">
        <v>140.42</v>
      </c>
      <c r="R59" s="237">
        <v>142.42</v>
      </c>
      <c r="S59" s="237">
        <v>144.42</v>
      </c>
      <c r="T59" s="237">
        <v>146.42</v>
      </c>
      <c r="U59" s="237">
        <v>148.42</v>
      </c>
      <c r="V59" s="237">
        <v>122.23</v>
      </c>
      <c r="W59" s="237">
        <v>124.23</v>
      </c>
      <c r="X59" s="237">
        <v>126.23</v>
      </c>
      <c r="Y59" s="237">
        <v>128.23</v>
      </c>
      <c r="Z59" s="237">
        <v>92.2</v>
      </c>
      <c r="AA59" s="237">
        <v>90.19</v>
      </c>
      <c r="AB59" s="237">
        <v>88.19</v>
      </c>
      <c r="AC59" s="237">
        <v>86.19</v>
      </c>
      <c r="AD59" s="237">
        <v>84.19</v>
      </c>
      <c r="AE59" s="370">
        <v>55</v>
      </c>
      <c r="AF59" s="374">
        <v>64.96</v>
      </c>
      <c r="AG59" s="374">
        <v>66.37</v>
      </c>
      <c r="AH59" s="374">
        <v>67.78</v>
      </c>
      <c r="AI59" s="374">
        <v>69.2</v>
      </c>
      <c r="AJ59" s="374">
        <v>70.61</v>
      </c>
      <c r="AK59" s="374">
        <v>72.02</v>
      </c>
      <c r="AL59" s="374">
        <v>73.44</v>
      </c>
      <c r="AM59" s="374">
        <v>74.85</v>
      </c>
      <c r="AN59" s="375">
        <v>76.26</v>
      </c>
      <c r="AO59" s="403">
        <v>77.68</v>
      </c>
      <c r="AP59" s="403">
        <v>79.09</v>
      </c>
      <c r="AQ59" s="375">
        <v>80.5</v>
      </c>
      <c r="AR59" s="375">
        <v>81.92</v>
      </c>
      <c r="AS59" s="367">
        <v>83.33</v>
      </c>
      <c r="AT59" s="376">
        <v>84.74</v>
      </c>
      <c r="AU59" s="237">
        <v>86.16</v>
      </c>
      <c r="AV59" s="237">
        <v>87.57</v>
      </c>
      <c r="AW59" s="237">
        <v>88.99</v>
      </c>
      <c r="AX59" s="237">
        <v>90.4</v>
      </c>
      <c r="AY59" s="237">
        <v>91.81</v>
      </c>
      <c r="AZ59" s="237">
        <v>93.23</v>
      </c>
      <c r="BA59" s="237">
        <v>80.52</v>
      </c>
      <c r="BB59" s="237">
        <v>81.94</v>
      </c>
      <c r="BC59" s="237">
        <v>83.35</v>
      </c>
      <c r="BD59" s="237">
        <v>84.76</v>
      </c>
      <c r="BE59" s="237">
        <v>59.32</v>
      </c>
      <c r="BF59" s="237">
        <v>57.91</v>
      </c>
      <c r="BG59" s="237">
        <v>56.49</v>
      </c>
      <c r="BH59" s="237">
        <v>55.08</v>
      </c>
      <c r="BI59" s="237">
        <v>53.67</v>
      </c>
    </row>
    <row r="60" spans="1:61" ht="21">
      <c r="A60" s="374">
        <v>110.33</v>
      </c>
      <c r="B60" s="374">
        <v>112.37</v>
      </c>
      <c r="C60" s="374">
        <v>114.4</v>
      </c>
      <c r="D60" s="374">
        <v>116.44</v>
      </c>
      <c r="E60" s="374">
        <v>118.48</v>
      </c>
      <c r="F60" s="374">
        <v>120.52</v>
      </c>
      <c r="G60" s="374">
        <v>122.56</v>
      </c>
      <c r="H60" s="374">
        <v>124.6</v>
      </c>
      <c r="I60" s="375">
        <v>126.63</v>
      </c>
      <c r="J60" s="621">
        <v>128.67</v>
      </c>
      <c r="K60" s="621">
        <v>130.71</v>
      </c>
      <c r="L60" s="375">
        <v>132.75</v>
      </c>
      <c r="M60" s="375">
        <v>134.79</v>
      </c>
      <c r="N60" s="629">
        <v>136.83</v>
      </c>
      <c r="O60" s="376">
        <v>138.86</v>
      </c>
      <c r="P60" s="237">
        <v>140.9</v>
      </c>
      <c r="Q60" s="237">
        <v>142.94</v>
      </c>
      <c r="R60" s="237">
        <v>144.98</v>
      </c>
      <c r="S60" s="237">
        <v>147.02</v>
      </c>
      <c r="T60" s="237">
        <v>149.06</v>
      </c>
      <c r="U60" s="237">
        <v>151.1</v>
      </c>
      <c r="V60" s="237">
        <v>124.43</v>
      </c>
      <c r="W60" s="237">
        <v>126.47</v>
      </c>
      <c r="X60" s="237">
        <v>128.51</v>
      </c>
      <c r="Y60" s="237">
        <v>130.55</v>
      </c>
      <c r="Z60" s="237">
        <v>93.86</v>
      </c>
      <c r="AA60" s="237">
        <v>91.82</v>
      </c>
      <c r="AB60" s="237">
        <v>89.78</v>
      </c>
      <c r="AC60" s="237">
        <v>87.74</v>
      </c>
      <c r="AD60" s="237">
        <v>85.7</v>
      </c>
      <c r="AE60" s="370">
        <v>56</v>
      </c>
      <c r="AF60" s="374">
        <v>66.12</v>
      </c>
      <c r="AG60" s="374">
        <v>67.56</v>
      </c>
      <c r="AH60" s="374">
        <v>69</v>
      </c>
      <c r="AI60" s="374">
        <v>70.44</v>
      </c>
      <c r="AJ60" s="374">
        <v>72.88</v>
      </c>
      <c r="AK60" s="374">
        <v>73.32</v>
      </c>
      <c r="AL60" s="374">
        <v>74.75</v>
      </c>
      <c r="AM60" s="374">
        <v>76.19</v>
      </c>
      <c r="AN60" s="375">
        <v>77.63</v>
      </c>
      <c r="AO60" s="403">
        <v>79.07</v>
      </c>
      <c r="AP60" s="403">
        <v>80.51</v>
      </c>
      <c r="AQ60" s="375">
        <v>81.95</v>
      </c>
      <c r="AR60" s="375">
        <v>83.39</v>
      </c>
      <c r="AS60" s="367">
        <v>84.83</v>
      </c>
      <c r="AT60" s="376">
        <v>86.27</v>
      </c>
      <c r="AU60" s="237">
        <v>87.71</v>
      </c>
      <c r="AV60" s="237">
        <v>89.15</v>
      </c>
      <c r="AW60" s="237">
        <v>90.59</v>
      </c>
      <c r="AX60" s="237">
        <v>92.03</v>
      </c>
      <c r="AY60" s="237">
        <v>93.46</v>
      </c>
      <c r="AZ60" s="237">
        <v>94.9</v>
      </c>
      <c r="BA60" s="237">
        <v>81.98</v>
      </c>
      <c r="BB60" s="237">
        <v>83.41</v>
      </c>
      <c r="BC60" s="237">
        <v>84.85</v>
      </c>
      <c r="BD60" s="237">
        <v>86.29</v>
      </c>
      <c r="BE60" s="237">
        <v>60.39</v>
      </c>
      <c r="BF60" s="237">
        <v>58.95</v>
      </c>
      <c r="BG60" s="237">
        <v>57.51</v>
      </c>
      <c r="BH60" s="237">
        <v>56.07</v>
      </c>
      <c r="BI60" s="237">
        <v>54.63</v>
      </c>
    </row>
    <row r="61" spans="1:61" ht="21">
      <c r="A61" s="374">
        <v>112.29</v>
      </c>
      <c r="B61" s="374">
        <v>114.36</v>
      </c>
      <c r="C61" s="374">
        <v>116.44</v>
      </c>
      <c r="D61" s="374">
        <v>118.51</v>
      </c>
      <c r="E61" s="374">
        <v>120.59</v>
      </c>
      <c r="F61" s="374">
        <v>122.66</v>
      </c>
      <c r="G61" s="374">
        <v>124.73</v>
      </c>
      <c r="H61" s="374">
        <v>126.81</v>
      </c>
      <c r="I61" s="375">
        <v>128.88</v>
      </c>
      <c r="J61" s="621">
        <v>130.96</v>
      </c>
      <c r="K61" s="621">
        <v>133.03</v>
      </c>
      <c r="L61" s="375">
        <v>135.11</v>
      </c>
      <c r="M61" s="375">
        <v>137.18</v>
      </c>
      <c r="N61" s="629">
        <v>139.26</v>
      </c>
      <c r="O61" s="376">
        <v>141.33</v>
      </c>
      <c r="P61" s="237">
        <v>143.41</v>
      </c>
      <c r="Q61" s="237">
        <v>145.48</v>
      </c>
      <c r="R61" s="237">
        <v>147.56</v>
      </c>
      <c r="S61" s="237">
        <v>149.63</v>
      </c>
      <c r="T61" s="237">
        <v>151.71</v>
      </c>
      <c r="U61" s="237">
        <v>153.78</v>
      </c>
      <c r="V61" s="237">
        <v>126.65</v>
      </c>
      <c r="W61" s="237">
        <v>128.72</v>
      </c>
      <c r="X61" s="237">
        <v>130.8</v>
      </c>
      <c r="Y61" s="237">
        <v>132.87</v>
      </c>
      <c r="Z61" s="237">
        <v>95.53</v>
      </c>
      <c r="AA61" s="237">
        <v>93.45</v>
      </c>
      <c r="AB61" s="237">
        <v>91.38</v>
      </c>
      <c r="AC61" s="237">
        <v>89.3</v>
      </c>
      <c r="AD61" s="237">
        <v>87.23</v>
      </c>
      <c r="AE61" s="370">
        <v>57</v>
      </c>
      <c r="AF61" s="374">
        <v>67.29</v>
      </c>
      <c r="AG61" s="374">
        <v>68.75</v>
      </c>
      <c r="AH61" s="374">
        <v>70.22</v>
      </c>
      <c r="AI61" s="374">
        <v>71.68</v>
      </c>
      <c r="AJ61" s="374">
        <v>73.15</v>
      </c>
      <c r="AK61" s="374">
        <v>74.61</v>
      </c>
      <c r="AL61" s="374">
        <v>76.08</v>
      </c>
      <c r="AM61" s="374">
        <v>77.54</v>
      </c>
      <c r="AN61" s="375">
        <v>79.01</v>
      </c>
      <c r="AO61" s="403">
        <v>80.47</v>
      </c>
      <c r="AP61" s="403">
        <v>81.94</v>
      </c>
      <c r="AQ61" s="375">
        <v>83.4</v>
      </c>
      <c r="AR61" s="375">
        <v>84.87</v>
      </c>
      <c r="AS61" s="367">
        <v>86.33</v>
      </c>
      <c r="AT61" s="376">
        <v>87.8</v>
      </c>
      <c r="AU61" s="237">
        <v>89.26</v>
      </c>
      <c r="AV61" s="237">
        <v>90.73</v>
      </c>
      <c r="AW61" s="237">
        <v>92.19</v>
      </c>
      <c r="AX61" s="237">
        <v>93.65</v>
      </c>
      <c r="AY61" s="237">
        <v>95.12</v>
      </c>
      <c r="AZ61" s="237">
        <v>96.58</v>
      </c>
      <c r="BA61" s="237">
        <v>83.43</v>
      </c>
      <c r="BB61" s="237">
        <v>84.9</v>
      </c>
      <c r="BC61" s="237">
        <v>86.36</v>
      </c>
      <c r="BD61" s="237">
        <v>87.83</v>
      </c>
      <c r="BE61" s="237">
        <v>61.46</v>
      </c>
      <c r="BF61" s="237">
        <v>59.99</v>
      </c>
      <c r="BG61" s="237">
        <v>58.53</v>
      </c>
      <c r="BH61" s="237">
        <v>57.06</v>
      </c>
      <c r="BI61" s="237">
        <v>55.6</v>
      </c>
    </row>
    <row r="62" spans="1:61" ht="21">
      <c r="A62" s="374">
        <v>114.26</v>
      </c>
      <c r="B62" s="374">
        <v>116.37</v>
      </c>
      <c r="C62" s="374">
        <v>118.48</v>
      </c>
      <c r="D62" s="374">
        <v>120.59</v>
      </c>
      <c r="E62" s="374">
        <v>122.74</v>
      </c>
      <c r="F62" s="374">
        <v>124.82</v>
      </c>
      <c r="G62" s="374">
        <v>126.93</v>
      </c>
      <c r="H62" s="374">
        <v>129.04</v>
      </c>
      <c r="I62" s="375">
        <v>131.15</v>
      </c>
      <c r="J62" s="621">
        <v>133.26</v>
      </c>
      <c r="K62" s="621">
        <v>135.37</v>
      </c>
      <c r="L62" s="375">
        <v>137.48</v>
      </c>
      <c r="M62" s="375">
        <v>139.6</v>
      </c>
      <c r="N62" s="629">
        <v>141.71</v>
      </c>
      <c r="O62" s="376">
        <v>143.82</v>
      </c>
      <c r="P62" s="237">
        <v>145.93</v>
      </c>
      <c r="Q62" s="237">
        <v>148.04</v>
      </c>
      <c r="R62" s="237">
        <v>150.15</v>
      </c>
      <c r="S62" s="237">
        <v>152.26</v>
      </c>
      <c r="T62" s="237">
        <v>154.37</v>
      </c>
      <c r="U62" s="237">
        <v>156.49</v>
      </c>
      <c r="V62" s="237">
        <v>128.87</v>
      </c>
      <c r="W62" s="237">
        <v>130.98</v>
      </c>
      <c r="X62" s="237">
        <v>133.1</v>
      </c>
      <c r="Y62" s="237">
        <v>135.21</v>
      </c>
      <c r="Z62" s="237">
        <v>97.2</v>
      </c>
      <c r="AA62" s="237">
        <v>95.09</v>
      </c>
      <c r="AB62" s="237">
        <v>92.98</v>
      </c>
      <c r="AC62" s="237">
        <v>90.87</v>
      </c>
      <c r="AD62" s="237">
        <v>88.76</v>
      </c>
      <c r="AE62" s="370">
        <v>58</v>
      </c>
      <c r="AF62" s="374">
        <v>68.46</v>
      </c>
      <c r="AG62" s="374">
        <v>69.95</v>
      </c>
      <c r="AH62" s="374">
        <v>71.44</v>
      </c>
      <c r="AI62" s="374">
        <v>72.93</v>
      </c>
      <c r="AJ62" s="374">
        <v>74.42</v>
      </c>
      <c r="AK62" s="374">
        <v>75.91</v>
      </c>
      <c r="AL62" s="374">
        <v>77.4</v>
      </c>
      <c r="AM62" s="374">
        <v>78.89</v>
      </c>
      <c r="AN62" s="375">
        <v>80.38</v>
      </c>
      <c r="AO62" s="403">
        <v>81.87</v>
      </c>
      <c r="AP62" s="403">
        <v>83.36</v>
      </c>
      <c r="AQ62" s="375">
        <v>84.85</v>
      </c>
      <c r="AR62" s="375">
        <v>86.34</v>
      </c>
      <c r="AS62" s="367">
        <v>87.84</v>
      </c>
      <c r="AT62" s="376">
        <v>89.33</v>
      </c>
      <c r="AU62" s="237">
        <v>90.82</v>
      </c>
      <c r="AV62" s="237">
        <v>92.31</v>
      </c>
      <c r="AW62" s="237">
        <v>93.8</v>
      </c>
      <c r="AX62" s="237">
        <v>95.29</v>
      </c>
      <c r="AY62" s="237">
        <v>96.78</v>
      </c>
      <c r="AZ62" s="237">
        <v>98.27</v>
      </c>
      <c r="BA62" s="237">
        <v>84.89</v>
      </c>
      <c r="BB62" s="237">
        <v>86.38</v>
      </c>
      <c r="BC62" s="237">
        <v>87.87</v>
      </c>
      <c r="BD62" s="237">
        <v>89.36</v>
      </c>
      <c r="BE62" s="237">
        <v>62.53</v>
      </c>
      <c r="BF62" s="237">
        <v>61.04</v>
      </c>
      <c r="BG62" s="237">
        <v>59.55</v>
      </c>
      <c r="BH62" s="237">
        <v>58.06</v>
      </c>
      <c r="BI62" s="237">
        <v>56.57</v>
      </c>
    </row>
    <row r="63" spans="1:61" ht="21">
      <c r="A63" s="374">
        <v>116.19</v>
      </c>
      <c r="B63" s="374">
        <v>118.34</v>
      </c>
      <c r="C63" s="374">
        <v>120.49</v>
      </c>
      <c r="D63" s="374">
        <v>122.63</v>
      </c>
      <c r="E63" s="374">
        <v>124.78</v>
      </c>
      <c r="F63" s="374">
        <v>126.93</v>
      </c>
      <c r="G63" s="374">
        <v>129.08</v>
      </c>
      <c r="H63" s="374">
        <v>131.22</v>
      </c>
      <c r="I63" s="375">
        <v>133.37</v>
      </c>
      <c r="J63" s="621">
        <v>135.52</v>
      </c>
      <c r="K63" s="621">
        <v>137.67</v>
      </c>
      <c r="L63" s="375">
        <v>139.82</v>
      </c>
      <c r="M63" s="375">
        <v>141.96</v>
      </c>
      <c r="N63" s="629">
        <v>144.11</v>
      </c>
      <c r="O63" s="376">
        <v>146.26</v>
      </c>
      <c r="P63" s="237">
        <v>148.41</v>
      </c>
      <c r="Q63" s="237">
        <v>150.55</v>
      </c>
      <c r="R63" s="237">
        <v>152.7</v>
      </c>
      <c r="S63" s="237">
        <v>154.85</v>
      </c>
      <c r="T63" s="237">
        <v>157</v>
      </c>
      <c r="U63" s="237">
        <v>159.14</v>
      </c>
      <c r="V63" s="237">
        <v>131.07</v>
      </c>
      <c r="W63" s="237">
        <v>133.22</v>
      </c>
      <c r="X63" s="237">
        <v>135.37</v>
      </c>
      <c r="Y63" s="237">
        <v>137.51</v>
      </c>
      <c r="Z63" s="237">
        <v>98.86</v>
      </c>
      <c r="AA63" s="237">
        <v>96.71</v>
      </c>
      <c r="AB63" s="237">
        <v>94.56</v>
      </c>
      <c r="AC63" s="237">
        <v>92.41</v>
      </c>
      <c r="AD63" s="237">
        <v>90.27</v>
      </c>
      <c r="AE63" s="370">
        <v>59</v>
      </c>
      <c r="AF63" s="374">
        <v>69.63</v>
      </c>
      <c r="AG63" s="374">
        <v>71.15</v>
      </c>
      <c r="AH63" s="374">
        <v>72.66</v>
      </c>
      <c r="AI63" s="374">
        <v>94.18</v>
      </c>
      <c r="AJ63" s="374">
        <v>75.7</v>
      </c>
      <c r="AK63" s="374">
        <v>77.21</v>
      </c>
      <c r="AL63" s="374">
        <v>78.73</v>
      </c>
      <c r="AM63" s="374">
        <v>80.25</v>
      </c>
      <c r="AN63" s="375">
        <v>81.76</v>
      </c>
      <c r="AO63" s="403">
        <v>83.28</v>
      </c>
      <c r="AP63" s="403">
        <v>84.79</v>
      </c>
      <c r="AQ63" s="375">
        <v>86.31</v>
      </c>
      <c r="AR63" s="375">
        <v>87.83</v>
      </c>
      <c r="AS63" s="367">
        <v>89.34</v>
      </c>
      <c r="AT63" s="376">
        <v>90.86</v>
      </c>
      <c r="AU63" s="237">
        <v>92.38</v>
      </c>
      <c r="AV63" s="237">
        <v>93.89</v>
      </c>
      <c r="AW63" s="237">
        <v>95.41</v>
      </c>
      <c r="AX63" s="237">
        <v>96.93</v>
      </c>
      <c r="AY63" s="237">
        <v>98.44</v>
      </c>
      <c r="AZ63" s="237">
        <v>99.96</v>
      </c>
      <c r="BA63" s="237">
        <v>86.35</v>
      </c>
      <c r="BB63" s="237">
        <v>87.86</v>
      </c>
      <c r="BC63" s="237">
        <v>89.38</v>
      </c>
      <c r="BD63" s="237">
        <v>90.9</v>
      </c>
      <c r="BE63" s="237">
        <v>63.6</v>
      </c>
      <c r="BF63" s="237">
        <v>62.09</v>
      </c>
      <c r="BG63" s="237">
        <v>60.57</v>
      </c>
      <c r="BH63" s="237">
        <v>59.05</v>
      </c>
      <c r="BI63" s="237">
        <v>57.54</v>
      </c>
    </row>
    <row r="64" spans="1:61" ht="21">
      <c r="A64" s="374">
        <v>118.14</v>
      </c>
      <c r="B64" s="374">
        <v>120.32</v>
      </c>
      <c r="C64" s="374">
        <v>122.5</v>
      </c>
      <c r="D64" s="374">
        <v>124.69</v>
      </c>
      <c r="E64" s="374">
        <v>126.87</v>
      </c>
      <c r="F64" s="374">
        <v>129.06</v>
      </c>
      <c r="G64" s="374">
        <v>131.24</v>
      </c>
      <c r="H64" s="374">
        <v>133.42</v>
      </c>
      <c r="I64" s="375">
        <v>135.61</v>
      </c>
      <c r="J64" s="621">
        <v>137.79</v>
      </c>
      <c r="K64" s="621">
        <v>139.98</v>
      </c>
      <c r="L64" s="375">
        <v>142.16</v>
      </c>
      <c r="M64" s="375">
        <v>144.34</v>
      </c>
      <c r="N64" s="629">
        <v>146.53</v>
      </c>
      <c r="O64" s="376">
        <v>148.71</v>
      </c>
      <c r="P64" s="237">
        <v>150.9</v>
      </c>
      <c r="Q64" s="237">
        <v>153.08</v>
      </c>
      <c r="R64" s="237">
        <v>155.26</v>
      </c>
      <c r="S64" s="237">
        <v>157.45</v>
      </c>
      <c r="T64" s="237">
        <v>159.63</v>
      </c>
      <c r="U64" s="237">
        <v>161.82</v>
      </c>
      <c r="V64" s="237">
        <v>133.28</v>
      </c>
      <c r="W64" s="237">
        <v>135.46</v>
      </c>
      <c r="X64" s="237">
        <v>137.65</v>
      </c>
      <c r="Y64" s="237">
        <v>139.83</v>
      </c>
      <c r="Z64" s="237">
        <v>100.52</v>
      </c>
      <c r="AA64" s="237">
        <v>98.33</v>
      </c>
      <c r="AB64" s="237">
        <v>96.15</v>
      </c>
      <c r="AC64" s="237">
        <v>93.97</v>
      </c>
      <c r="AD64" s="237">
        <v>91.78</v>
      </c>
      <c r="AE64" s="370">
        <v>60</v>
      </c>
      <c r="AF64" s="374">
        <v>70.81</v>
      </c>
      <c r="AG64" s="374">
        <v>72.35</v>
      </c>
      <c r="AH64" s="374">
        <v>73.89</v>
      </c>
      <c r="AI64" s="374">
        <v>75.44</v>
      </c>
      <c r="AJ64" s="374">
        <v>76.98</v>
      </c>
      <c r="AK64" s="374">
        <v>78.52</v>
      </c>
      <c r="AL64" s="374">
        <v>80.06</v>
      </c>
      <c r="AM64" s="374">
        <v>81.6</v>
      </c>
      <c r="AN64" s="375">
        <v>83.15</v>
      </c>
      <c r="AO64" s="403">
        <v>84.69</v>
      </c>
      <c r="AP64" s="403">
        <v>86.23</v>
      </c>
      <c r="AQ64" s="375">
        <v>87.77</v>
      </c>
      <c r="AR64" s="375">
        <v>89.31</v>
      </c>
      <c r="AS64" s="367">
        <v>90.86</v>
      </c>
      <c r="AT64" s="376">
        <v>92.4</v>
      </c>
      <c r="AU64" s="237">
        <v>93.94</v>
      </c>
      <c r="AV64" s="237">
        <v>95.48</v>
      </c>
      <c r="AW64" s="237">
        <v>97.02</v>
      </c>
      <c r="AX64" s="237">
        <v>98.57</v>
      </c>
      <c r="AY64" s="237">
        <v>100.11</v>
      </c>
      <c r="AZ64" s="237">
        <v>101.65</v>
      </c>
      <c r="BA64" s="237">
        <v>87.81</v>
      </c>
      <c r="BB64" s="237">
        <v>89.35</v>
      </c>
      <c r="BC64" s="237">
        <v>90.89</v>
      </c>
      <c r="BD64" s="237">
        <v>92.44</v>
      </c>
      <c r="BE64" s="237">
        <v>64.68</v>
      </c>
      <c r="BF64" s="237">
        <v>63.14</v>
      </c>
      <c r="BG64" s="237">
        <v>61.6</v>
      </c>
      <c r="BH64" s="237">
        <v>60.05</v>
      </c>
      <c r="BI64" s="237">
        <v>58.51</v>
      </c>
    </row>
    <row r="65" spans="1:61" ht="21">
      <c r="A65" s="374">
        <v>120.09</v>
      </c>
      <c r="B65" s="374">
        <v>122.31</v>
      </c>
      <c r="C65" s="374">
        <v>124.53</v>
      </c>
      <c r="D65" s="374">
        <v>126.75</v>
      </c>
      <c r="E65" s="374">
        <v>128.98</v>
      </c>
      <c r="F65" s="374">
        <v>131.2</v>
      </c>
      <c r="G65" s="374">
        <v>133.42</v>
      </c>
      <c r="H65" s="374">
        <v>135.64</v>
      </c>
      <c r="I65" s="375">
        <v>137.86</v>
      </c>
      <c r="J65" s="621">
        <v>140.08</v>
      </c>
      <c r="K65" s="621">
        <v>142.3</v>
      </c>
      <c r="L65" s="375">
        <v>144.52</v>
      </c>
      <c r="M65" s="375">
        <v>146.74</v>
      </c>
      <c r="N65" s="629">
        <v>148.96</v>
      </c>
      <c r="O65" s="376">
        <v>151.18</v>
      </c>
      <c r="P65" s="237">
        <v>153.4</v>
      </c>
      <c r="Q65" s="237">
        <v>155.62</v>
      </c>
      <c r="R65" s="237">
        <v>157.84</v>
      </c>
      <c r="S65" s="237">
        <v>160.06</v>
      </c>
      <c r="T65" s="237">
        <v>162.28</v>
      </c>
      <c r="U65" s="237">
        <v>164.5</v>
      </c>
      <c r="V65" s="237">
        <v>135.49</v>
      </c>
      <c r="W65" s="237">
        <v>137.71</v>
      </c>
      <c r="X65" s="237">
        <v>139.93</v>
      </c>
      <c r="Y65" s="237">
        <v>142.15</v>
      </c>
      <c r="Z65" s="237">
        <v>102.19</v>
      </c>
      <c r="AA65" s="237">
        <v>99.97</v>
      </c>
      <c r="AB65" s="237">
        <v>97.75</v>
      </c>
      <c r="AC65" s="237">
        <v>95.53</v>
      </c>
      <c r="AD65" s="237">
        <v>93.31</v>
      </c>
      <c r="AE65" s="370">
        <v>61</v>
      </c>
      <c r="AF65" s="374">
        <v>71.97</v>
      </c>
      <c r="AG65" s="374">
        <v>73.54</v>
      </c>
      <c r="AH65" s="374">
        <v>75.11</v>
      </c>
      <c r="AI65" s="374">
        <v>76.68</v>
      </c>
      <c r="AJ65" s="374">
        <v>78.25</v>
      </c>
      <c r="AK65" s="374">
        <v>79.81</v>
      </c>
      <c r="AL65" s="374">
        <v>81.38</v>
      </c>
      <c r="AM65" s="374">
        <v>82.95</v>
      </c>
      <c r="AN65" s="375">
        <v>84.52</v>
      </c>
      <c r="AO65" s="403">
        <v>86.08</v>
      </c>
      <c r="AP65" s="403">
        <v>87.65</v>
      </c>
      <c r="AQ65" s="375">
        <v>89.22</v>
      </c>
      <c r="AR65" s="375">
        <v>90.79</v>
      </c>
      <c r="AS65" s="367">
        <v>92.35</v>
      </c>
      <c r="AT65" s="376">
        <v>93.92</v>
      </c>
      <c r="AU65" s="237">
        <v>95.49</v>
      </c>
      <c r="AV65" s="237">
        <v>97.06</v>
      </c>
      <c r="AW65" s="237">
        <v>98.63</v>
      </c>
      <c r="AX65" s="237">
        <v>100.19</v>
      </c>
      <c r="AY65" s="237">
        <v>101.76</v>
      </c>
      <c r="AZ65" s="237">
        <v>103.33</v>
      </c>
      <c r="BA65" s="237">
        <v>89.26</v>
      </c>
      <c r="BB65" s="237">
        <v>90.83</v>
      </c>
      <c r="BC65" s="237">
        <v>92.4</v>
      </c>
      <c r="BD65" s="237">
        <v>93.97</v>
      </c>
      <c r="BE65" s="237">
        <v>65.75</v>
      </c>
      <c r="BF65" s="237">
        <v>64.18</v>
      </c>
      <c r="BG65" s="237">
        <v>62.61</v>
      </c>
      <c r="BH65" s="237">
        <v>61.05</v>
      </c>
      <c r="BI65" s="237">
        <v>59.48</v>
      </c>
    </row>
    <row r="66" spans="1:61" ht="21">
      <c r="A66" s="378">
        <v>122.07</v>
      </c>
      <c r="B66" s="378">
        <v>124.32</v>
      </c>
      <c r="C66" s="378">
        <v>126.58</v>
      </c>
      <c r="D66" s="378">
        <v>128.84</v>
      </c>
      <c r="E66" s="378">
        <v>131.09</v>
      </c>
      <c r="F66" s="378">
        <v>133.35</v>
      </c>
      <c r="G66" s="374">
        <v>135.61</v>
      </c>
      <c r="H66" s="374">
        <v>137.86</v>
      </c>
      <c r="I66" s="375">
        <v>140.12</v>
      </c>
      <c r="J66" s="621">
        <v>142.38</v>
      </c>
      <c r="K66" s="621">
        <v>144.63</v>
      </c>
      <c r="L66" s="375">
        <v>146.89</v>
      </c>
      <c r="M66" s="375">
        <v>149.15</v>
      </c>
      <c r="N66" s="629">
        <v>151.41</v>
      </c>
      <c r="O66" s="376">
        <v>153.66</v>
      </c>
      <c r="P66" s="237">
        <v>155.92</v>
      </c>
      <c r="Q66" s="237">
        <v>158.18</v>
      </c>
      <c r="R66" s="237">
        <v>160.43</v>
      </c>
      <c r="S66" s="237">
        <v>162.69</v>
      </c>
      <c r="T66" s="237">
        <v>164.95</v>
      </c>
      <c r="U66" s="237">
        <v>167.2</v>
      </c>
      <c r="V66" s="237">
        <v>137.72</v>
      </c>
      <c r="W66" s="237">
        <v>139.97</v>
      </c>
      <c r="X66" s="237">
        <v>142.23</v>
      </c>
      <c r="Y66" s="237">
        <v>144.49</v>
      </c>
      <c r="Z66" s="237">
        <v>103.87</v>
      </c>
      <c r="AA66" s="237">
        <v>101.61</v>
      </c>
      <c r="AB66" s="237">
        <v>99.35</v>
      </c>
      <c r="AC66" s="237">
        <v>97.09</v>
      </c>
      <c r="AD66" s="237">
        <v>94.84</v>
      </c>
      <c r="AE66" s="370">
        <v>62</v>
      </c>
      <c r="AF66" s="374">
        <v>73.14</v>
      </c>
      <c r="AG66" s="374">
        <v>74.74</v>
      </c>
      <c r="AH66" s="374">
        <v>76.33</v>
      </c>
      <c r="AI66" s="374">
        <v>77.92</v>
      </c>
      <c r="AJ66" s="374">
        <v>79.52</v>
      </c>
      <c r="AK66" s="374">
        <v>81.11</v>
      </c>
      <c r="AL66" s="374">
        <v>82.7</v>
      </c>
      <c r="AM66" s="374">
        <v>84.3</v>
      </c>
      <c r="AN66" s="375">
        <v>85.89</v>
      </c>
      <c r="AO66" s="403">
        <v>87.48</v>
      </c>
      <c r="AP66" s="403">
        <v>89.08</v>
      </c>
      <c r="AQ66" s="375">
        <v>90.67</v>
      </c>
      <c r="AR66" s="375">
        <v>92.26</v>
      </c>
      <c r="AS66" s="367">
        <v>93.86</v>
      </c>
      <c r="AT66" s="376">
        <v>95.45</v>
      </c>
      <c r="AU66" s="237">
        <v>97.04</v>
      </c>
      <c r="AV66" s="237">
        <v>98.64</v>
      </c>
      <c r="AW66" s="237">
        <v>100.23</v>
      </c>
      <c r="AX66" s="237">
        <v>101.82</v>
      </c>
      <c r="AY66" s="237">
        <v>103.42</v>
      </c>
      <c r="AZ66" s="237">
        <v>105.01</v>
      </c>
      <c r="BA66" s="237">
        <v>90.72</v>
      </c>
      <c r="BB66" s="237">
        <v>92.31</v>
      </c>
      <c r="BC66" s="237">
        <v>93.91</v>
      </c>
      <c r="BD66" s="237">
        <v>95.5</v>
      </c>
      <c r="BE66" s="237">
        <v>66.82</v>
      </c>
      <c r="BF66" s="237">
        <v>65.23</v>
      </c>
      <c r="BG66" s="237">
        <v>63.63</v>
      </c>
      <c r="BH66" s="237">
        <v>62.04</v>
      </c>
      <c r="BI66" s="237">
        <v>60.44</v>
      </c>
    </row>
    <row r="67" spans="1:61" ht="21">
      <c r="A67" s="374">
        <v>123.99</v>
      </c>
      <c r="B67" s="374">
        <v>126.28</v>
      </c>
      <c r="C67" s="374">
        <v>128.57</v>
      </c>
      <c r="D67" s="374">
        <v>130.87</v>
      </c>
      <c r="E67" s="374">
        <v>133.16</v>
      </c>
      <c r="F67" s="374">
        <v>135.45</v>
      </c>
      <c r="G67" s="374">
        <v>137.75</v>
      </c>
      <c r="H67" s="374">
        <v>140.04</v>
      </c>
      <c r="I67" s="375">
        <v>142.33</v>
      </c>
      <c r="J67" s="621">
        <v>144.62</v>
      </c>
      <c r="K67" s="621">
        <v>146.92</v>
      </c>
      <c r="L67" s="375">
        <v>149.21</v>
      </c>
      <c r="M67" s="375">
        <v>151.5</v>
      </c>
      <c r="N67" s="629">
        <v>153.8</v>
      </c>
      <c r="O67" s="376">
        <v>156.09</v>
      </c>
      <c r="P67" s="237">
        <v>158.38</v>
      </c>
      <c r="Q67" s="237">
        <v>160.68</v>
      </c>
      <c r="R67" s="237">
        <v>162.97</v>
      </c>
      <c r="S67" s="237">
        <v>165.26</v>
      </c>
      <c r="T67" s="237">
        <v>167.56</v>
      </c>
      <c r="U67" s="237">
        <v>169.85</v>
      </c>
      <c r="V67" s="237">
        <v>139.91</v>
      </c>
      <c r="W67" s="237">
        <v>142.2</v>
      </c>
      <c r="X67" s="237">
        <v>144.5</v>
      </c>
      <c r="Y67" s="237">
        <v>146.79</v>
      </c>
      <c r="Z67" s="237">
        <v>105.51</v>
      </c>
      <c r="AA67" s="237">
        <v>103.22</v>
      </c>
      <c r="AB67" s="237">
        <v>100.92</v>
      </c>
      <c r="AC67" s="237">
        <v>98.63</v>
      </c>
      <c r="AD67" s="237">
        <v>96.34</v>
      </c>
      <c r="AE67" s="370">
        <v>63</v>
      </c>
      <c r="AF67" s="374">
        <v>74.31</v>
      </c>
      <c r="AG67" s="374">
        <v>75.93</v>
      </c>
      <c r="AH67" s="374">
        <v>77.55</v>
      </c>
      <c r="AI67" s="374">
        <v>79.17</v>
      </c>
      <c r="AJ67" s="374">
        <v>80.79</v>
      </c>
      <c r="AK67" s="374">
        <v>82.41</v>
      </c>
      <c r="AL67" s="374">
        <v>84.03</v>
      </c>
      <c r="AM67" s="374">
        <v>85.65</v>
      </c>
      <c r="AN67" s="375">
        <v>87.27</v>
      </c>
      <c r="AO67" s="403">
        <v>88.88</v>
      </c>
      <c r="AP67" s="403">
        <v>90.5</v>
      </c>
      <c r="AQ67" s="375">
        <v>92.12</v>
      </c>
      <c r="AR67" s="375">
        <v>93.74</v>
      </c>
      <c r="AS67" s="367">
        <v>95.36</v>
      </c>
      <c r="AT67" s="376">
        <v>96.98</v>
      </c>
      <c r="AU67" s="237">
        <v>98.6</v>
      </c>
      <c r="AV67" s="237">
        <v>100.22</v>
      </c>
      <c r="AW67" s="237">
        <v>101.84</v>
      </c>
      <c r="AX67" s="237">
        <v>103.46</v>
      </c>
      <c r="AY67" s="237">
        <v>105.08</v>
      </c>
      <c r="AZ67" s="237">
        <v>106.69</v>
      </c>
      <c r="BA67" s="237">
        <v>92.18</v>
      </c>
      <c r="BB67" s="237">
        <v>93.8</v>
      </c>
      <c r="BC67" s="237">
        <v>95.42</v>
      </c>
      <c r="BD67" s="237">
        <v>97.03</v>
      </c>
      <c r="BE67" s="237">
        <v>67.89</v>
      </c>
      <c r="BF67" s="237">
        <v>66.27</v>
      </c>
      <c r="BG67" s="237">
        <v>64.65</v>
      </c>
      <c r="BH67" s="237">
        <v>63.03</v>
      </c>
      <c r="BI67" s="237">
        <v>61.41</v>
      </c>
    </row>
    <row r="68" spans="1:61" ht="21">
      <c r="A68" s="374">
        <v>125.92</v>
      </c>
      <c r="B68" s="374">
        <v>128.25</v>
      </c>
      <c r="C68" s="374">
        <v>130.58</v>
      </c>
      <c r="D68" s="374">
        <v>132.91</v>
      </c>
      <c r="E68" s="374">
        <v>135.24</v>
      </c>
      <c r="F68" s="374">
        <v>137.56</v>
      </c>
      <c r="G68" s="374">
        <v>139.89</v>
      </c>
      <c r="H68" s="374">
        <v>142.22</v>
      </c>
      <c r="I68" s="375">
        <v>144.55</v>
      </c>
      <c r="J68" s="621">
        <v>146.88</v>
      </c>
      <c r="K68" s="621">
        <v>149.21</v>
      </c>
      <c r="L68" s="375">
        <v>151.54</v>
      </c>
      <c r="M68" s="375">
        <v>153.87</v>
      </c>
      <c r="N68" s="629">
        <v>156.2</v>
      </c>
      <c r="O68" s="376">
        <v>158.53</v>
      </c>
      <c r="P68" s="237">
        <v>160.86</v>
      </c>
      <c r="Q68" s="237">
        <v>163.19</v>
      </c>
      <c r="R68" s="237">
        <v>165.52</v>
      </c>
      <c r="S68" s="237">
        <v>167.85</v>
      </c>
      <c r="T68" s="237">
        <v>170.18</v>
      </c>
      <c r="U68" s="237">
        <v>172.51</v>
      </c>
      <c r="V68" s="237">
        <v>142.11</v>
      </c>
      <c r="W68" s="237">
        <v>144.44</v>
      </c>
      <c r="X68" s="237">
        <v>146.77</v>
      </c>
      <c r="Y68" s="237">
        <v>149.1</v>
      </c>
      <c r="Z68" s="237">
        <v>107.16</v>
      </c>
      <c r="AA68" s="237">
        <v>104.83</v>
      </c>
      <c r="AB68" s="237">
        <v>102.51</v>
      </c>
      <c r="AC68" s="237">
        <v>100.18</v>
      </c>
      <c r="AD68" s="237">
        <v>97.85</v>
      </c>
      <c r="AE68" s="370">
        <v>64</v>
      </c>
      <c r="AF68" s="374">
        <v>75.49</v>
      </c>
      <c r="AG68" s="374">
        <v>77.13</v>
      </c>
      <c r="AH68" s="374">
        <v>78.78</v>
      </c>
      <c r="AI68" s="374">
        <v>8.42</v>
      </c>
      <c r="AJ68" s="374">
        <v>82.07</v>
      </c>
      <c r="AK68" s="374">
        <v>83.71</v>
      </c>
      <c r="AL68" s="374">
        <v>85.36</v>
      </c>
      <c r="AM68" s="374">
        <v>87</v>
      </c>
      <c r="AN68" s="375">
        <v>88.65</v>
      </c>
      <c r="AO68" s="403">
        <v>90.29</v>
      </c>
      <c r="AP68" s="403">
        <v>91.94</v>
      </c>
      <c r="AQ68" s="375">
        <v>93.58</v>
      </c>
      <c r="AR68" s="375">
        <v>95.22</v>
      </c>
      <c r="AS68" s="367">
        <v>96.87</v>
      </c>
      <c r="AT68" s="376">
        <v>98.51</v>
      </c>
      <c r="AU68" s="237">
        <v>100.16</v>
      </c>
      <c r="AV68" s="237">
        <v>101.8</v>
      </c>
      <c r="AW68" s="237">
        <v>103.45</v>
      </c>
      <c r="AX68" s="237">
        <v>105.09</v>
      </c>
      <c r="AY68" s="237">
        <v>106.74</v>
      </c>
      <c r="AZ68" s="237">
        <v>108.38</v>
      </c>
      <c r="BA68" s="237">
        <v>93.64</v>
      </c>
      <c r="BB68" s="237">
        <v>95.28</v>
      </c>
      <c r="BC68" s="237">
        <v>96.93</v>
      </c>
      <c r="BD68" s="237">
        <v>98.57</v>
      </c>
      <c r="BE68" s="237">
        <v>68.97</v>
      </c>
      <c r="BF68" s="237">
        <v>67.32</v>
      </c>
      <c r="BG68" s="237">
        <v>65.68</v>
      </c>
      <c r="BH68" s="237">
        <v>64.03</v>
      </c>
      <c r="BI68" s="237">
        <v>62.39</v>
      </c>
    </row>
    <row r="69" spans="1:61" ht="21">
      <c r="A69" s="374">
        <v>127.86</v>
      </c>
      <c r="B69" s="374">
        <v>130.23</v>
      </c>
      <c r="C69" s="374">
        <v>132.59</v>
      </c>
      <c r="D69" s="374">
        <v>134.96</v>
      </c>
      <c r="E69" s="374">
        <v>137.32</v>
      </c>
      <c r="F69" s="374">
        <v>139.69</v>
      </c>
      <c r="G69" s="374">
        <v>142.06</v>
      </c>
      <c r="H69" s="374">
        <v>144.42</v>
      </c>
      <c r="I69" s="375">
        <v>146.79</v>
      </c>
      <c r="J69" s="621">
        <v>149.15</v>
      </c>
      <c r="K69" s="621">
        <v>151.52</v>
      </c>
      <c r="L69" s="375">
        <v>153.89</v>
      </c>
      <c r="M69" s="375">
        <v>156.25</v>
      </c>
      <c r="N69" s="629">
        <v>158.62</v>
      </c>
      <c r="O69" s="376">
        <v>160.98</v>
      </c>
      <c r="P69" s="237">
        <v>163.35</v>
      </c>
      <c r="Q69" s="237">
        <v>165.72</v>
      </c>
      <c r="R69" s="237">
        <v>168.08</v>
      </c>
      <c r="S69" s="237">
        <v>170.45</v>
      </c>
      <c r="T69" s="237">
        <v>172.81</v>
      </c>
      <c r="U69" s="237">
        <v>175.18</v>
      </c>
      <c r="V69" s="237">
        <v>144.31</v>
      </c>
      <c r="W69" s="237">
        <v>146.68</v>
      </c>
      <c r="X69" s="237">
        <v>149.05</v>
      </c>
      <c r="Y69" s="237">
        <v>151.41</v>
      </c>
      <c r="Z69" s="237">
        <v>108.82</v>
      </c>
      <c r="AA69" s="237">
        <v>106.46</v>
      </c>
      <c r="AB69" s="237">
        <v>104.09</v>
      </c>
      <c r="AC69" s="237">
        <v>101.73</v>
      </c>
      <c r="AD69" s="237">
        <v>99.36</v>
      </c>
      <c r="AE69" s="370">
        <v>65</v>
      </c>
      <c r="AF69" s="374">
        <v>76.64</v>
      </c>
      <c r="AG69" s="374">
        <v>78.31</v>
      </c>
      <c r="AH69" s="374">
        <v>79.99</v>
      </c>
      <c r="AI69" s="374">
        <v>81.66</v>
      </c>
      <c r="AJ69" s="374">
        <v>83.33</v>
      </c>
      <c r="AK69" s="374">
        <v>85</v>
      </c>
      <c r="AL69" s="374">
        <v>86.67</v>
      </c>
      <c r="AM69" s="374">
        <v>88.34</v>
      </c>
      <c r="AN69" s="375">
        <v>90.01</v>
      </c>
      <c r="AO69" s="403">
        <v>91.68</v>
      </c>
      <c r="AP69" s="403">
        <v>93.35</v>
      </c>
      <c r="AQ69" s="375">
        <v>95.02</v>
      </c>
      <c r="AR69" s="375">
        <v>96.69</v>
      </c>
      <c r="AS69" s="367">
        <v>98.36</v>
      </c>
      <c r="AT69" s="376">
        <v>100.03</v>
      </c>
      <c r="AU69" s="237">
        <v>101.7</v>
      </c>
      <c r="AV69" s="237">
        <v>103.37</v>
      </c>
      <c r="AW69" s="237">
        <v>105.04</v>
      </c>
      <c r="AX69" s="237">
        <v>106.71</v>
      </c>
      <c r="AY69" s="237">
        <v>108.38</v>
      </c>
      <c r="AZ69" s="237">
        <v>110.05</v>
      </c>
      <c r="BA69" s="237">
        <v>95.09</v>
      </c>
      <c r="BB69" s="237">
        <v>96.76</v>
      </c>
      <c r="BC69" s="237">
        <v>98.43</v>
      </c>
      <c r="BD69" s="237">
        <v>100.1</v>
      </c>
      <c r="BE69" s="237">
        <v>70.03</v>
      </c>
      <c r="BF69" s="237">
        <v>68.36</v>
      </c>
      <c r="BG69" s="237">
        <v>66.69</v>
      </c>
      <c r="BH69" s="237">
        <v>65.02</v>
      </c>
      <c r="BI69" s="237">
        <v>63.35</v>
      </c>
    </row>
    <row r="70" spans="1:61" ht="21">
      <c r="A70" s="374">
        <v>129.82</v>
      </c>
      <c r="B70" s="374">
        <v>132.22</v>
      </c>
      <c r="C70" s="374">
        <v>134.62</v>
      </c>
      <c r="D70" s="374">
        <v>137.02</v>
      </c>
      <c r="E70" s="374">
        <v>139.43</v>
      </c>
      <c r="F70" s="374">
        <v>141.83</v>
      </c>
      <c r="G70" s="374">
        <v>144.23</v>
      </c>
      <c r="H70" s="374">
        <v>146.63</v>
      </c>
      <c r="I70" s="375">
        <v>149.04</v>
      </c>
      <c r="J70" s="621">
        <v>151.44</v>
      </c>
      <c r="K70" s="621">
        <v>153.84</v>
      </c>
      <c r="L70" s="375">
        <v>156.24</v>
      </c>
      <c r="M70" s="375">
        <v>158.65</v>
      </c>
      <c r="N70" s="629">
        <v>161.05</v>
      </c>
      <c r="O70" s="376">
        <v>163.45</v>
      </c>
      <c r="P70" s="237">
        <v>165.85</v>
      </c>
      <c r="Q70" s="237">
        <v>168.26</v>
      </c>
      <c r="R70" s="237">
        <v>170.66</v>
      </c>
      <c r="S70" s="237">
        <v>173.06</v>
      </c>
      <c r="T70" s="237">
        <v>175.46</v>
      </c>
      <c r="U70" s="237">
        <v>177.87</v>
      </c>
      <c r="V70" s="237">
        <v>146.53</v>
      </c>
      <c r="W70" s="237">
        <v>148.93</v>
      </c>
      <c r="X70" s="237">
        <v>151.33</v>
      </c>
      <c r="Y70" s="237">
        <v>153.74</v>
      </c>
      <c r="Z70" s="237">
        <v>110.49</v>
      </c>
      <c r="AA70" s="237">
        <v>108.09</v>
      </c>
      <c r="AB70" s="237">
        <v>105.69</v>
      </c>
      <c r="AC70" s="237">
        <v>103.29</v>
      </c>
      <c r="AD70" s="237">
        <v>100.88</v>
      </c>
      <c r="AE70" s="370">
        <v>66</v>
      </c>
      <c r="AF70" s="374">
        <v>77.83</v>
      </c>
      <c r="AG70" s="374">
        <v>79.52</v>
      </c>
      <c r="AH70" s="374">
        <v>81.22</v>
      </c>
      <c r="AI70" s="374">
        <v>82.91</v>
      </c>
      <c r="AJ70" s="374">
        <v>84.61</v>
      </c>
      <c r="AK70" s="374">
        <v>86.31</v>
      </c>
      <c r="AL70" s="374">
        <v>88</v>
      </c>
      <c r="AM70" s="374">
        <v>89.7</v>
      </c>
      <c r="AN70" s="375">
        <v>91.4</v>
      </c>
      <c r="AO70" s="403">
        <v>93.09</v>
      </c>
      <c r="AP70" s="403">
        <v>94.79</v>
      </c>
      <c r="AQ70" s="375">
        <v>96.48</v>
      </c>
      <c r="AR70" s="375">
        <v>98.18</v>
      </c>
      <c r="AS70" s="367">
        <v>99.88</v>
      </c>
      <c r="AT70" s="376">
        <v>101.57</v>
      </c>
      <c r="AU70" s="237">
        <v>103.27</v>
      </c>
      <c r="AV70" s="237">
        <v>104.96</v>
      </c>
      <c r="AW70" s="237">
        <v>106.66</v>
      </c>
      <c r="AX70" s="237">
        <v>108.36</v>
      </c>
      <c r="AY70" s="237">
        <v>110.05</v>
      </c>
      <c r="AZ70" s="237">
        <v>111.75</v>
      </c>
      <c r="BA70" s="237">
        <v>96.55</v>
      </c>
      <c r="BB70" s="237">
        <v>98.25</v>
      </c>
      <c r="BC70" s="237">
        <v>99.94</v>
      </c>
      <c r="BD70" s="237">
        <v>101.64</v>
      </c>
      <c r="BE70" s="237">
        <v>71.11</v>
      </c>
      <c r="BF70" s="237">
        <v>69.41</v>
      </c>
      <c r="BG70" s="237">
        <v>67.71</v>
      </c>
      <c r="BH70" s="237">
        <v>66.02</v>
      </c>
      <c r="BI70" s="237">
        <v>64.32</v>
      </c>
    </row>
    <row r="71" spans="1:61" ht="21">
      <c r="A71" s="374">
        <v>131.79</v>
      </c>
      <c r="B71" s="374">
        <v>134.23</v>
      </c>
      <c r="C71" s="374">
        <v>136.67</v>
      </c>
      <c r="D71" s="374">
        <v>139.1</v>
      </c>
      <c r="E71" s="374">
        <v>141.54</v>
      </c>
      <c r="F71" s="374">
        <v>143.98</v>
      </c>
      <c r="G71" s="374">
        <v>146.42</v>
      </c>
      <c r="H71" s="374">
        <v>148.86</v>
      </c>
      <c r="I71" s="375">
        <v>151.3</v>
      </c>
      <c r="J71" s="621">
        <v>153.74</v>
      </c>
      <c r="K71" s="621">
        <v>156.18</v>
      </c>
      <c r="L71" s="375">
        <v>158.61</v>
      </c>
      <c r="M71" s="375">
        <v>161.05</v>
      </c>
      <c r="N71" s="629">
        <v>163.49</v>
      </c>
      <c r="O71" s="376">
        <v>165.93</v>
      </c>
      <c r="P71" s="237">
        <v>168.37</v>
      </c>
      <c r="Q71" s="237">
        <v>170.81</v>
      </c>
      <c r="R71" s="237">
        <v>173.25</v>
      </c>
      <c r="S71" s="237">
        <v>175.69</v>
      </c>
      <c r="T71" s="237">
        <v>178.12</v>
      </c>
      <c r="U71" s="237">
        <v>180.56</v>
      </c>
      <c r="V71" s="237">
        <v>148.75</v>
      </c>
      <c r="W71" s="237">
        <v>151.19</v>
      </c>
      <c r="X71" s="237">
        <v>153.63</v>
      </c>
      <c r="Y71" s="237">
        <v>156.07</v>
      </c>
      <c r="Z71" s="237">
        <v>112.17</v>
      </c>
      <c r="AA71" s="237">
        <v>109.73</v>
      </c>
      <c r="AB71" s="237">
        <v>107.29</v>
      </c>
      <c r="AC71" s="237">
        <v>104.85</v>
      </c>
      <c r="AD71" s="237">
        <v>102.41</v>
      </c>
      <c r="AE71" s="370">
        <v>67</v>
      </c>
      <c r="AF71" s="374">
        <v>78.99</v>
      </c>
      <c r="AG71" s="374">
        <v>80.71</v>
      </c>
      <c r="AH71" s="374">
        <v>82.43</v>
      </c>
      <c r="AI71" s="374">
        <v>84.15</v>
      </c>
      <c r="AJ71" s="374">
        <v>85.88</v>
      </c>
      <c r="AK71" s="374">
        <v>87.6</v>
      </c>
      <c r="AL71" s="374">
        <v>89.32</v>
      </c>
      <c r="AM71" s="374">
        <v>91.04</v>
      </c>
      <c r="AN71" s="375">
        <v>92.76</v>
      </c>
      <c r="AO71" s="403">
        <v>94.49</v>
      </c>
      <c r="AP71" s="403">
        <v>96.21</v>
      </c>
      <c r="AQ71" s="375">
        <v>97.93</v>
      </c>
      <c r="AR71" s="375">
        <v>99.65</v>
      </c>
      <c r="AS71" s="367">
        <v>101.37</v>
      </c>
      <c r="AT71" s="376">
        <v>103.01</v>
      </c>
      <c r="AU71" s="237">
        <v>104.82</v>
      </c>
      <c r="AV71" s="237">
        <v>106.54</v>
      </c>
      <c r="AW71" s="237">
        <v>108.26</v>
      </c>
      <c r="AX71" s="237">
        <v>109.98</v>
      </c>
      <c r="AY71" s="237">
        <v>111.7</v>
      </c>
      <c r="AZ71" s="237">
        <v>113.43</v>
      </c>
      <c r="BA71" s="237">
        <v>98</v>
      </c>
      <c r="BB71" s="237">
        <v>99.73</v>
      </c>
      <c r="BC71" s="237">
        <v>101.45</v>
      </c>
      <c r="BD71" s="237">
        <v>103.17</v>
      </c>
      <c r="BE71" s="237">
        <v>72.17</v>
      </c>
      <c r="BF71" s="237">
        <v>70.45</v>
      </c>
      <c r="BG71" s="237">
        <v>68.73</v>
      </c>
      <c r="BH71" s="237">
        <v>67.01</v>
      </c>
      <c r="BI71" s="237">
        <v>35.29</v>
      </c>
    </row>
    <row r="72" spans="1:61" ht="21">
      <c r="A72" s="374">
        <v>133.69</v>
      </c>
      <c r="B72" s="374">
        <v>136.17</v>
      </c>
      <c r="C72" s="374">
        <v>138.64</v>
      </c>
      <c r="D72" s="374">
        <v>141.12</v>
      </c>
      <c r="E72" s="374">
        <v>143.59</v>
      </c>
      <c r="F72" s="374">
        <v>146.07</v>
      </c>
      <c r="G72" s="374">
        <v>148.54</v>
      </c>
      <c r="H72" s="374">
        <v>151.02</v>
      </c>
      <c r="I72" s="375">
        <v>153.49</v>
      </c>
      <c r="J72" s="621">
        <v>155.97</v>
      </c>
      <c r="K72" s="621">
        <v>158.44</v>
      </c>
      <c r="L72" s="375">
        <v>160.92</v>
      </c>
      <c r="M72" s="375">
        <v>163.39</v>
      </c>
      <c r="N72" s="629">
        <v>165.87</v>
      </c>
      <c r="O72" s="376">
        <v>168.34</v>
      </c>
      <c r="P72" s="237">
        <v>170.82</v>
      </c>
      <c r="Q72" s="237">
        <v>173.29</v>
      </c>
      <c r="R72" s="237">
        <v>175.77</v>
      </c>
      <c r="S72" s="237">
        <v>178.25</v>
      </c>
      <c r="T72" s="237">
        <v>180.72</v>
      </c>
      <c r="U72" s="237">
        <v>183.2</v>
      </c>
      <c r="V72" s="237">
        <v>150.93</v>
      </c>
      <c r="W72" s="237">
        <v>153.41</v>
      </c>
      <c r="X72" s="237">
        <v>155.89</v>
      </c>
      <c r="Y72" s="237">
        <v>158.36</v>
      </c>
      <c r="Z72" s="237">
        <v>113.81</v>
      </c>
      <c r="AA72" s="237">
        <v>111.33</v>
      </c>
      <c r="AB72" s="237">
        <v>108.86</v>
      </c>
      <c r="AC72" s="237">
        <v>106.38</v>
      </c>
      <c r="AD72" s="237">
        <v>103.91</v>
      </c>
      <c r="AE72" s="370">
        <v>68</v>
      </c>
      <c r="AF72" s="374">
        <v>80.16</v>
      </c>
      <c r="AG72" s="374">
        <v>81.9</v>
      </c>
      <c r="AH72" s="374">
        <v>83.65</v>
      </c>
      <c r="AI72" s="374">
        <v>85.4</v>
      </c>
      <c r="AJ72" s="374">
        <v>87.15</v>
      </c>
      <c r="AK72" s="374">
        <v>88.89</v>
      </c>
      <c r="AL72" s="374">
        <v>90.64</v>
      </c>
      <c r="AM72" s="374">
        <v>92.39</v>
      </c>
      <c r="AN72" s="375">
        <v>94.14</v>
      </c>
      <c r="AO72" s="403">
        <v>95.88</v>
      </c>
      <c r="AP72" s="403">
        <v>97.63</v>
      </c>
      <c r="AQ72" s="375">
        <v>99.38</v>
      </c>
      <c r="AR72" s="375">
        <v>101.13</v>
      </c>
      <c r="AS72" s="367">
        <v>102.87</v>
      </c>
      <c r="AT72" s="376">
        <v>104.62</v>
      </c>
      <c r="AU72" s="237">
        <v>106.37</v>
      </c>
      <c r="AV72" s="237">
        <v>108.12</v>
      </c>
      <c r="AW72" s="237">
        <v>109.86</v>
      </c>
      <c r="AX72" s="237">
        <v>111.61</v>
      </c>
      <c r="AY72" s="237">
        <v>113.36</v>
      </c>
      <c r="AZ72" s="237">
        <v>115.11</v>
      </c>
      <c r="BA72" s="237">
        <v>99.46</v>
      </c>
      <c r="BB72" s="237">
        <v>101.21</v>
      </c>
      <c r="BC72" s="237">
        <v>102.95</v>
      </c>
      <c r="BD72" s="237">
        <v>104.7</v>
      </c>
      <c r="BE72" s="237">
        <v>73.24</v>
      </c>
      <c r="BF72" s="237">
        <v>71.5</v>
      </c>
      <c r="BG72" s="237">
        <v>69.75</v>
      </c>
      <c r="BH72" s="237">
        <v>68</v>
      </c>
      <c r="BI72" s="237">
        <v>66.25</v>
      </c>
    </row>
    <row r="73" spans="1:61" ht="21">
      <c r="A73" s="374">
        <v>135.69</v>
      </c>
      <c r="B73" s="374">
        <v>138.2</v>
      </c>
      <c r="C73" s="374">
        <v>140.71</v>
      </c>
      <c r="D73" s="374">
        <v>143.22</v>
      </c>
      <c r="E73" s="374">
        <v>145.74</v>
      </c>
      <c r="F73" s="374">
        <v>148.25</v>
      </c>
      <c r="G73" s="374">
        <v>150.76</v>
      </c>
      <c r="H73" s="374">
        <v>153.27</v>
      </c>
      <c r="I73" s="375">
        <v>155.78</v>
      </c>
      <c r="J73" s="621">
        <v>158.29</v>
      </c>
      <c r="K73" s="621">
        <v>160.81</v>
      </c>
      <c r="L73" s="375">
        <v>163.32</v>
      </c>
      <c r="M73" s="375">
        <v>165.83</v>
      </c>
      <c r="N73" s="629">
        <v>168.34</v>
      </c>
      <c r="O73" s="376">
        <v>170.85</v>
      </c>
      <c r="P73" s="237">
        <v>173.36</v>
      </c>
      <c r="Q73" s="237">
        <v>175.87</v>
      </c>
      <c r="R73" s="237">
        <v>178.39</v>
      </c>
      <c r="S73" s="237">
        <v>180.9</v>
      </c>
      <c r="T73" s="237">
        <v>183.41</v>
      </c>
      <c r="U73" s="237">
        <v>185.92</v>
      </c>
      <c r="V73" s="237">
        <v>153.17</v>
      </c>
      <c r="W73" s="237">
        <v>155.68</v>
      </c>
      <c r="X73" s="237">
        <v>158.2</v>
      </c>
      <c r="Y73" s="237">
        <v>160.71</v>
      </c>
      <c r="Z73" s="237">
        <v>115.5</v>
      </c>
      <c r="AA73" s="237">
        <v>112.99</v>
      </c>
      <c r="AB73" s="237">
        <v>110.48</v>
      </c>
      <c r="AC73" s="237">
        <v>107.96</v>
      </c>
      <c r="AD73" s="237">
        <v>105.45</v>
      </c>
      <c r="AE73" s="370">
        <v>69</v>
      </c>
      <c r="AF73" s="374">
        <v>81.32</v>
      </c>
      <c r="AG73" s="374">
        <v>83.1</v>
      </c>
      <c r="AH73" s="374">
        <v>84.87</v>
      </c>
      <c r="AI73" s="374">
        <v>86.64</v>
      </c>
      <c r="AJ73" s="374">
        <v>88.42</v>
      </c>
      <c r="AK73" s="374">
        <v>90.19</v>
      </c>
      <c r="AL73" s="374">
        <v>91.96</v>
      </c>
      <c r="AM73" s="374">
        <v>93.74</v>
      </c>
      <c r="AN73" s="375">
        <v>95.51</v>
      </c>
      <c r="AO73" s="403">
        <v>97.28</v>
      </c>
      <c r="AP73" s="403">
        <v>99.06</v>
      </c>
      <c r="AQ73" s="375">
        <v>100.83</v>
      </c>
      <c r="AR73" s="375">
        <v>102.6</v>
      </c>
      <c r="AS73" s="367">
        <v>104.38</v>
      </c>
      <c r="AT73" s="376">
        <v>106.15</v>
      </c>
      <c r="AU73" s="237">
        <v>107.92</v>
      </c>
      <c r="AV73" s="237">
        <v>109.7</v>
      </c>
      <c r="AW73" s="237">
        <v>111.47</v>
      </c>
      <c r="AX73" s="237">
        <v>113.24</v>
      </c>
      <c r="AY73" s="237">
        <v>115.02</v>
      </c>
      <c r="AZ73" s="237">
        <v>116.79</v>
      </c>
      <c r="BA73" s="237">
        <v>100.91</v>
      </c>
      <c r="BB73" s="237">
        <v>102.69</v>
      </c>
      <c r="BC73" s="237">
        <v>104.46</v>
      </c>
      <c r="BD73" s="237">
        <v>106.23</v>
      </c>
      <c r="BE73" s="237">
        <v>74.32</v>
      </c>
      <c r="BF73" s="237">
        <v>72.54</v>
      </c>
      <c r="BG73" s="237">
        <v>70.77</v>
      </c>
      <c r="BH73" s="237">
        <v>69</v>
      </c>
      <c r="BI73" s="237">
        <v>67.22</v>
      </c>
    </row>
    <row r="74" spans="1:61" ht="21">
      <c r="A74" s="374">
        <v>137.62</v>
      </c>
      <c r="B74" s="374">
        <v>140.16</v>
      </c>
      <c r="C74" s="374">
        <v>142.71</v>
      </c>
      <c r="D74" s="374">
        <v>145.26</v>
      </c>
      <c r="E74" s="374">
        <v>147.81</v>
      </c>
      <c r="F74" s="374">
        <v>150.36</v>
      </c>
      <c r="G74" s="374">
        <v>152.9</v>
      </c>
      <c r="H74" s="374">
        <v>155.45</v>
      </c>
      <c r="I74" s="375">
        <v>158</v>
      </c>
      <c r="J74" s="621">
        <v>160.55</v>
      </c>
      <c r="K74" s="621">
        <v>163.1</v>
      </c>
      <c r="L74" s="375">
        <v>165.64</v>
      </c>
      <c r="M74" s="375">
        <v>168.19</v>
      </c>
      <c r="N74" s="629">
        <v>170.74</v>
      </c>
      <c r="O74" s="376">
        <v>173.29</v>
      </c>
      <c r="P74" s="237">
        <v>175.84</v>
      </c>
      <c r="Q74" s="237">
        <v>178.38</v>
      </c>
      <c r="R74" s="237">
        <v>180.93</v>
      </c>
      <c r="S74" s="237">
        <v>183.48</v>
      </c>
      <c r="T74" s="237">
        <v>186.03</v>
      </c>
      <c r="U74" s="237">
        <v>188.58</v>
      </c>
      <c r="V74" s="237">
        <v>155.37</v>
      </c>
      <c r="W74" s="237">
        <v>157.92</v>
      </c>
      <c r="X74" s="237">
        <v>160.47</v>
      </c>
      <c r="Y74" s="237">
        <v>163.01</v>
      </c>
      <c r="Z74" s="237">
        <v>117.15</v>
      </c>
      <c r="AA74" s="237">
        <v>114.6</v>
      </c>
      <c r="AB74" s="237">
        <v>112.05</v>
      </c>
      <c r="AC74" s="237">
        <v>109.51</v>
      </c>
      <c r="AD74" s="237">
        <v>106.96</v>
      </c>
      <c r="AE74" s="370">
        <v>70</v>
      </c>
      <c r="AF74" s="374">
        <v>82.5</v>
      </c>
      <c r="AG74" s="374">
        <v>84.3</v>
      </c>
      <c r="AH74" s="374">
        <v>86.09</v>
      </c>
      <c r="AI74" s="374">
        <v>87.89</v>
      </c>
      <c r="AJ74" s="374">
        <v>89.69</v>
      </c>
      <c r="AK74" s="374">
        <v>91.49</v>
      </c>
      <c r="AL74" s="374">
        <v>93.29</v>
      </c>
      <c r="AM74" s="374">
        <v>95.09</v>
      </c>
      <c r="AN74" s="375">
        <v>96.89</v>
      </c>
      <c r="AO74" s="403">
        <v>98.69</v>
      </c>
      <c r="AP74" s="403">
        <v>100.49</v>
      </c>
      <c r="AQ74" s="375">
        <v>102.29</v>
      </c>
      <c r="AR74" s="375">
        <v>104.08</v>
      </c>
      <c r="AS74" s="367">
        <v>105.88</v>
      </c>
      <c r="AT74" s="376">
        <v>107.68</v>
      </c>
      <c r="AU74" s="237">
        <v>109.48</v>
      </c>
      <c r="AV74" s="237">
        <v>111.28</v>
      </c>
      <c r="AW74" s="237">
        <v>113.08</v>
      </c>
      <c r="AX74" s="237">
        <v>114.88</v>
      </c>
      <c r="AY74" s="237">
        <v>116.68</v>
      </c>
      <c r="AZ74" s="237">
        <v>118.48</v>
      </c>
      <c r="BA74" s="237">
        <v>102.37</v>
      </c>
      <c r="BB74" s="237">
        <v>104.17</v>
      </c>
      <c r="BC74" s="237">
        <v>105.97</v>
      </c>
      <c r="BD74" s="237">
        <v>107.77</v>
      </c>
      <c r="BE74" s="237">
        <v>75.39</v>
      </c>
      <c r="BF74" s="237">
        <v>73.59</v>
      </c>
      <c r="BG74" s="237">
        <v>71.79</v>
      </c>
      <c r="BH74" s="237">
        <v>69.99</v>
      </c>
      <c r="BI74" s="237">
        <v>68.19</v>
      </c>
    </row>
    <row r="75" spans="1:61" ht="21">
      <c r="A75" s="374">
        <v>139.56</v>
      </c>
      <c r="B75" s="374">
        <v>142.14</v>
      </c>
      <c r="C75" s="374">
        <v>144.72</v>
      </c>
      <c r="D75" s="374">
        <v>147.31</v>
      </c>
      <c r="E75" s="374">
        <v>149.89</v>
      </c>
      <c r="F75" s="374">
        <v>152.48</v>
      </c>
      <c r="G75" s="374">
        <v>155.06</v>
      </c>
      <c r="H75" s="374">
        <v>157.65</v>
      </c>
      <c r="I75" s="375">
        <v>160.23</v>
      </c>
      <c r="J75" s="621">
        <v>162.82</v>
      </c>
      <c r="K75" s="621">
        <v>165.4</v>
      </c>
      <c r="L75" s="375">
        <v>167.98</v>
      </c>
      <c r="M75" s="375">
        <v>170.57</v>
      </c>
      <c r="N75" s="629">
        <v>173.15</v>
      </c>
      <c r="O75" s="376">
        <v>175.74</v>
      </c>
      <c r="P75" s="237">
        <v>178.32</v>
      </c>
      <c r="Q75" s="237">
        <v>180.91</v>
      </c>
      <c r="R75" s="237">
        <v>183.49</v>
      </c>
      <c r="S75" s="237">
        <v>186.07</v>
      </c>
      <c r="T75" s="237">
        <v>188.66</v>
      </c>
      <c r="U75" s="237">
        <v>191.24</v>
      </c>
      <c r="V75" s="237">
        <v>157.57</v>
      </c>
      <c r="W75" s="237">
        <v>160.16</v>
      </c>
      <c r="X75" s="237">
        <v>162.74</v>
      </c>
      <c r="Y75" s="237">
        <v>165.33</v>
      </c>
      <c r="Z75" s="237">
        <v>118.81</v>
      </c>
      <c r="AA75" s="237">
        <v>116.22</v>
      </c>
      <c r="AB75" s="237">
        <v>113.64</v>
      </c>
      <c r="AC75" s="237">
        <v>111.05</v>
      </c>
      <c r="AD75" s="237">
        <v>108.47</v>
      </c>
      <c r="AE75" s="370">
        <v>71</v>
      </c>
      <c r="AF75" s="374">
        <v>83.67</v>
      </c>
      <c r="AG75" s="374">
        <v>85.5</v>
      </c>
      <c r="AH75" s="374">
        <v>87.32</v>
      </c>
      <c r="AI75" s="374">
        <v>89.15</v>
      </c>
      <c r="AJ75" s="374">
        <v>90.97</v>
      </c>
      <c r="AK75" s="374">
        <v>92.8</v>
      </c>
      <c r="AL75" s="374">
        <v>94.62</v>
      </c>
      <c r="AM75" s="374">
        <v>96.44</v>
      </c>
      <c r="AN75" s="375">
        <v>98.27</v>
      </c>
      <c r="AO75" s="403">
        <v>100.09</v>
      </c>
      <c r="AP75" s="403">
        <v>101.92</v>
      </c>
      <c r="AQ75" s="375">
        <v>103.74</v>
      </c>
      <c r="AR75" s="375">
        <v>105.57</v>
      </c>
      <c r="AS75" s="367">
        <v>107.39</v>
      </c>
      <c r="AT75" s="376">
        <v>109.22</v>
      </c>
      <c r="AU75" s="237">
        <v>111.04</v>
      </c>
      <c r="AV75" s="237">
        <v>112.87</v>
      </c>
      <c r="AW75" s="237">
        <v>114.69</v>
      </c>
      <c r="AX75" s="237">
        <v>116.52</v>
      </c>
      <c r="AY75" s="237">
        <v>118.34</v>
      </c>
      <c r="AZ75" s="237">
        <v>120.17</v>
      </c>
      <c r="BA75" s="237">
        <v>103.83</v>
      </c>
      <c r="BB75" s="237">
        <v>105.66</v>
      </c>
      <c r="BC75" s="237">
        <v>107.48</v>
      </c>
      <c r="BD75" s="237">
        <v>109.31</v>
      </c>
      <c r="BE75" s="237">
        <v>76.46</v>
      </c>
      <c r="BF75" s="237">
        <v>74.94</v>
      </c>
      <c r="BG75" s="237">
        <v>72.81</v>
      </c>
      <c r="BH75" s="237">
        <v>70.99</v>
      </c>
      <c r="BI75" s="237">
        <v>69.16</v>
      </c>
    </row>
    <row r="76" spans="1:61" ht="21">
      <c r="A76" s="374">
        <v>141.51</v>
      </c>
      <c r="B76" s="374">
        <v>144.13</v>
      </c>
      <c r="C76" s="374">
        <v>146.75</v>
      </c>
      <c r="D76" s="374">
        <v>149.37</v>
      </c>
      <c r="E76" s="374">
        <v>151.99</v>
      </c>
      <c r="F76" s="374">
        <v>154.61</v>
      </c>
      <c r="G76" s="374">
        <v>157.23</v>
      </c>
      <c r="H76" s="374">
        <v>159.85</v>
      </c>
      <c r="I76" s="375">
        <v>162.47</v>
      </c>
      <c r="J76" s="621">
        <v>165.09</v>
      </c>
      <c r="K76" s="621">
        <v>167.71</v>
      </c>
      <c r="L76" s="375">
        <v>170.33</v>
      </c>
      <c r="M76" s="375">
        <v>172.96</v>
      </c>
      <c r="N76" s="629">
        <v>175.58</v>
      </c>
      <c r="O76" s="376">
        <v>178.2</v>
      </c>
      <c r="P76" s="237">
        <v>180.82</v>
      </c>
      <c r="Q76" s="237">
        <v>183.44</v>
      </c>
      <c r="R76" s="237">
        <v>186.06</v>
      </c>
      <c r="S76" s="237">
        <v>188.68</v>
      </c>
      <c r="T76" s="237">
        <v>191.3</v>
      </c>
      <c r="U76" s="237">
        <v>193.92</v>
      </c>
      <c r="V76" s="237">
        <v>159.78</v>
      </c>
      <c r="W76" s="237">
        <v>162.4</v>
      </c>
      <c r="X76" s="237">
        <v>165.03</v>
      </c>
      <c r="Y76" s="237">
        <v>167.65</v>
      </c>
      <c r="Z76" s="237">
        <v>120.47</v>
      </c>
      <c r="AA76" s="237">
        <v>117.85</v>
      </c>
      <c r="AB76" s="237">
        <v>115.23</v>
      </c>
      <c r="AC76" s="237">
        <v>112.61</v>
      </c>
      <c r="AD76" s="237">
        <v>109.99</v>
      </c>
      <c r="AE76" s="370">
        <v>72</v>
      </c>
      <c r="AF76" s="374">
        <v>84.85</v>
      </c>
      <c r="AG76" s="374">
        <v>86.7</v>
      </c>
      <c r="AH76" s="374">
        <v>88.55</v>
      </c>
      <c r="AI76" s="374">
        <v>90.4</v>
      </c>
      <c r="AJ76" s="374">
        <v>92.25</v>
      </c>
      <c r="AK76" s="374">
        <v>94.1</v>
      </c>
      <c r="AL76" s="374">
        <v>95.95</v>
      </c>
      <c r="AM76" s="374">
        <v>97.8</v>
      </c>
      <c r="AN76" s="375">
        <v>99.65</v>
      </c>
      <c r="AO76" s="403">
        <v>101.5</v>
      </c>
      <c r="AP76" s="403">
        <v>103.35</v>
      </c>
      <c r="AQ76" s="375">
        <v>105.21</v>
      </c>
      <c r="AR76" s="375">
        <v>107.06</v>
      </c>
      <c r="AS76" s="367">
        <v>108.91</v>
      </c>
      <c r="AT76" s="376">
        <v>110.76</v>
      </c>
      <c r="AU76" s="237">
        <v>112.61</v>
      </c>
      <c r="AV76" s="237">
        <v>114.46</v>
      </c>
      <c r="AW76" s="237">
        <v>116.31</v>
      </c>
      <c r="AX76" s="237">
        <v>118.16</v>
      </c>
      <c r="AY76" s="237">
        <v>120.01</v>
      </c>
      <c r="AZ76" s="237">
        <v>121.86</v>
      </c>
      <c r="BA76" s="237">
        <v>105.3</v>
      </c>
      <c r="BB76" s="237">
        <v>107.15</v>
      </c>
      <c r="BC76" s="237">
        <v>109</v>
      </c>
      <c r="BD76" s="237">
        <v>110.85</v>
      </c>
      <c r="BE76" s="237">
        <v>77.54</v>
      </c>
      <c r="BF76" s="237">
        <v>75.69</v>
      </c>
      <c r="BG76" s="237">
        <v>73.84</v>
      </c>
      <c r="BH76" s="237">
        <v>71.99</v>
      </c>
      <c r="BI76" s="237">
        <v>70.14</v>
      </c>
    </row>
    <row r="77" spans="1:61" ht="21">
      <c r="A77" s="374">
        <v>143.47</v>
      </c>
      <c r="B77" s="374">
        <v>146.13</v>
      </c>
      <c r="C77" s="374">
        <v>148.78</v>
      </c>
      <c r="D77" s="374">
        <v>151.44</v>
      </c>
      <c r="E77" s="374">
        <v>154.1</v>
      </c>
      <c r="F77" s="374">
        <v>156.75</v>
      </c>
      <c r="G77" s="374">
        <v>159.41</v>
      </c>
      <c r="H77" s="374">
        <v>162.07</v>
      </c>
      <c r="I77" s="375">
        <v>164.73</v>
      </c>
      <c r="J77" s="621">
        <v>167.38</v>
      </c>
      <c r="K77" s="621">
        <v>170.04</v>
      </c>
      <c r="L77" s="375">
        <v>172.7</v>
      </c>
      <c r="M77" s="375">
        <v>175.36</v>
      </c>
      <c r="N77" s="629">
        <v>178.01</v>
      </c>
      <c r="O77" s="376">
        <v>180.67</v>
      </c>
      <c r="P77" s="237">
        <v>183.33</v>
      </c>
      <c r="Q77" s="237">
        <v>185.98</v>
      </c>
      <c r="R77" s="237">
        <v>188.64</v>
      </c>
      <c r="S77" s="237">
        <v>191.3</v>
      </c>
      <c r="T77" s="237">
        <v>193.96</v>
      </c>
      <c r="U77" s="237">
        <v>196.61</v>
      </c>
      <c r="V77" s="237">
        <v>162</v>
      </c>
      <c r="W77" s="237">
        <v>164.66</v>
      </c>
      <c r="X77" s="237">
        <v>167.32</v>
      </c>
      <c r="Y77" s="237">
        <v>169.97</v>
      </c>
      <c r="Z77" s="237">
        <v>122.14</v>
      </c>
      <c r="AA77" s="237">
        <v>119.49</v>
      </c>
      <c r="AB77" s="237">
        <v>116.83</v>
      </c>
      <c r="AC77" s="237">
        <v>114.17</v>
      </c>
      <c r="AD77" s="237">
        <v>111.52</v>
      </c>
      <c r="AE77" s="370">
        <v>73</v>
      </c>
      <c r="AF77" s="374">
        <v>86.01</v>
      </c>
      <c r="AG77" s="374">
        <v>87.88</v>
      </c>
      <c r="AH77" s="374">
        <v>89.76</v>
      </c>
      <c r="AI77" s="374">
        <v>91.64</v>
      </c>
      <c r="AJ77" s="374">
        <v>93.51</v>
      </c>
      <c r="AK77" s="374">
        <v>95.39</v>
      </c>
      <c r="AL77" s="374">
        <v>97.26</v>
      </c>
      <c r="AM77" s="374">
        <v>99.14</v>
      </c>
      <c r="AN77" s="375">
        <v>101.02</v>
      </c>
      <c r="AO77" s="403">
        <v>102.89</v>
      </c>
      <c r="AP77" s="403">
        <v>104.77</v>
      </c>
      <c r="AQ77" s="375">
        <v>106.64</v>
      </c>
      <c r="AR77" s="375">
        <v>108.52</v>
      </c>
      <c r="AS77" s="367">
        <v>110.4</v>
      </c>
      <c r="AT77" s="376">
        <v>112.27</v>
      </c>
      <c r="AU77" s="237">
        <v>114.15</v>
      </c>
      <c r="AV77" s="237">
        <v>116.03</v>
      </c>
      <c r="AW77" s="237">
        <v>117.9</v>
      </c>
      <c r="AX77" s="237">
        <v>119.78</v>
      </c>
      <c r="AY77" s="237">
        <v>121.65</v>
      </c>
      <c r="AZ77" s="237">
        <v>123.53</v>
      </c>
      <c r="BA77" s="237">
        <v>106.75</v>
      </c>
      <c r="BB77" s="237">
        <v>108.62</v>
      </c>
      <c r="BC77" s="237">
        <v>110.5</v>
      </c>
      <c r="BD77" s="237">
        <v>112.37</v>
      </c>
      <c r="BE77" s="237">
        <v>78.6</v>
      </c>
      <c r="BF77" s="237">
        <v>76.73</v>
      </c>
      <c r="BG77" s="237">
        <v>74.85</v>
      </c>
      <c r="BH77" s="237">
        <v>72.98</v>
      </c>
      <c r="BI77" s="237">
        <v>71.1</v>
      </c>
    </row>
    <row r="78" spans="1:61" ht="21">
      <c r="A78" s="374">
        <v>145.44</v>
      </c>
      <c r="B78" s="374">
        <v>148.14</v>
      </c>
      <c r="C78" s="374">
        <v>150.83</v>
      </c>
      <c r="D78" s="374">
        <v>153.53</v>
      </c>
      <c r="E78" s="374">
        <v>156.22</v>
      </c>
      <c r="F78" s="374">
        <v>158.91</v>
      </c>
      <c r="G78" s="374">
        <v>161.61</v>
      </c>
      <c r="H78" s="374">
        <v>164.3</v>
      </c>
      <c r="I78" s="375">
        <v>166.99</v>
      </c>
      <c r="J78" s="621">
        <v>169.69</v>
      </c>
      <c r="K78" s="621">
        <v>172.38</v>
      </c>
      <c r="L78" s="375">
        <v>175.07</v>
      </c>
      <c r="M78" s="375">
        <v>177.77</v>
      </c>
      <c r="N78" s="629">
        <v>180.46</v>
      </c>
      <c r="O78" s="376">
        <v>183.15</v>
      </c>
      <c r="P78" s="237">
        <v>185.85</v>
      </c>
      <c r="Q78" s="237">
        <v>188.54</v>
      </c>
      <c r="R78" s="237">
        <v>191.24</v>
      </c>
      <c r="S78" s="237">
        <v>193.93</v>
      </c>
      <c r="T78" s="237">
        <v>196.62</v>
      </c>
      <c r="U78" s="237">
        <v>199.32</v>
      </c>
      <c r="V78" s="237">
        <v>164.23</v>
      </c>
      <c r="W78" s="237">
        <v>166.92</v>
      </c>
      <c r="X78" s="237">
        <v>169.61</v>
      </c>
      <c r="Y78" s="237">
        <v>172.31</v>
      </c>
      <c r="Z78" s="237">
        <v>123.82</v>
      </c>
      <c r="AA78" s="237">
        <v>121.13</v>
      </c>
      <c r="AB78" s="237">
        <v>118.44</v>
      </c>
      <c r="AC78" s="237">
        <v>115.74</v>
      </c>
      <c r="AD78" s="237">
        <v>113.05</v>
      </c>
      <c r="AE78" s="370">
        <v>74</v>
      </c>
      <c r="AF78" s="374">
        <v>87.19</v>
      </c>
      <c r="AG78" s="374">
        <v>89.09</v>
      </c>
      <c r="AH78" s="374">
        <v>91</v>
      </c>
      <c r="AI78" s="374">
        <v>92.9</v>
      </c>
      <c r="AJ78" s="374">
        <v>94.8</v>
      </c>
      <c r="AK78" s="374">
        <v>96.7</v>
      </c>
      <c r="AL78" s="374">
        <v>98.6</v>
      </c>
      <c r="AM78" s="374">
        <v>100.51</v>
      </c>
      <c r="AN78" s="375">
        <v>102.41</v>
      </c>
      <c r="AO78" s="403">
        <v>104.31</v>
      </c>
      <c r="AP78" s="403">
        <v>106.21</v>
      </c>
      <c r="AQ78" s="375">
        <v>108.11</v>
      </c>
      <c r="AR78" s="375">
        <v>110.01</v>
      </c>
      <c r="AS78" s="367">
        <v>111.92</v>
      </c>
      <c r="AT78" s="376">
        <v>113.82</v>
      </c>
      <c r="AU78" s="237">
        <v>115.72</v>
      </c>
      <c r="AV78" s="237">
        <v>117.62</v>
      </c>
      <c r="AW78" s="237">
        <v>119.52</v>
      </c>
      <c r="AX78" s="237">
        <v>121.43</v>
      </c>
      <c r="AY78" s="237">
        <v>123.33</v>
      </c>
      <c r="AZ78" s="237">
        <v>125.23</v>
      </c>
      <c r="BA78" s="237">
        <v>108.21</v>
      </c>
      <c r="BB78" s="237">
        <v>110.11</v>
      </c>
      <c r="BC78" s="237">
        <v>112.02</v>
      </c>
      <c r="BD78" s="237">
        <v>113.92</v>
      </c>
      <c r="BE78" s="237">
        <v>79.69</v>
      </c>
      <c r="BF78" s="237">
        <v>77.78</v>
      </c>
      <c r="BG78" s="237">
        <v>75.88</v>
      </c>
      <c r="BH78" s="237">
        <v>73.98</v>
      </c>
      <c r="BI78" s="237">
        <v>72.08</v>
      </c>
    </row>
    <row r="79" spans="1:61" ht="21">
      <c r="A79" s="374">
        <v>147.34</v>
      </c>
      <c r="B79" s="374">
        <v>150.07</v>
      </c>
      <c r="C79" s="374">
        <v>152.8</v>
      </c>
      <c r="D79" s="374">
        <v>155.53</v>
      </c>
      <c r="E79" s="374">
        <v>158.26</v>
      </c>
      <c r="F79" s="374">
        <v>160.99</v>
      </c>
      <c r="G79" s="374">
        <v>163.72</v>
      </c>
      <c r="H79" s="374">
        <v>166.45</v>
      </c>
      <c r="I79" s="375">
        <v>169.18</v>
      </c>
      <c r="J79" s="621">
        <v>171.91</v>
      </c>
      <c r="K79" s="621">
        <v>174.64</v>
      </c>
      <c r="L79" s="375">
        <v>177.37</v>
      </c>
      <c r="M79" s="375">
        <v>180.1</v>
      </c>
      <c r="N79" s="629">
        <v>182.83</v>
      </c>
      <c r="O79" s="376">
        <v>185.56</v>
      </c>
      <c r="P79" s="237">
        <v>188.29</v>
      </c>
      <c r="Q79" s="237">
        <v>191.02</v>
      </c>
      <c r="R79" s="237">
        <v>193.75</v>
      </c>
      <c r="S79" s="237">
        <v>196.48</v>
      </c>
      <c r="T79" s="237">
        <v>199.21</v>
      </c>
      <c r="U79" s="237">
        <v>201.94</v>
      </c>
      <c r="V79" s="237">
        <v>166.4</v>
      </c>
      <c r="W79" s="237">
        <v>169.13</v>
      </c>
      <c r="X79" s="237">
        <v>171.86</v>
      </c>
      <c r="Y79" s="237">
        <v>174.59</v>
      </c>
      <c r="Z79" s="237">
        <v>125.45</v>
      </c>
      <c r="AA79" s="237">
        <v>122.72</v>
      </c>
      <c r="AB79" s="237">
        <v>119.99</v>
      </c>
      <c r="AC79" s="237">
        <v>117.26</v>
      </c>
      <c r="AD79" s="237">
        <v>114.53</v>
      </c>
      <c r="AE79" s="370">
        <v>75</v>
      </c>
      <c r="AF79" s="374">
        <v>88.35</v>
      </c>
      <c r="AG79" s="374">
        <v>90.8</v>
      </c>
      <c r="AH79" s="374">
        <v>92.21</v>
      </c>
      <c r="AI79" s="374">
        <v>94.14</v>
      </c>
      <c r="AJ79" s="374">
        <v>96.06</v>
      </c>
      <c r="AK79" s="374">
        <v>97.99</v>
      </c>
      <c r="AL79" s="374">
        <v>99.92</v>
      </c>
      <c r="AM79" s="374">
        <v>101.85</v>
      </c>
      <c r="AN79" s="375">
        <v>103.77</v>
      </c>
      <c r="AO79" s="403">
        <v>105.7</v>
      </c>
      <c r="AP79" s="403">
        <v>107.63</v>
      </c>
      <c r="AQ79" s="375">
        <v>109.56</v>
      </c>
      <c r="AR79" s="375">
        <v>111.48</v>
      </c>
      <c r="AS79" s="367">
        <v>113.41</v>
      </c>
      <c r="AT79" s="376">
        <v>115.34</v>
      </c>
      <c r="AU79" s="237">
        <v>117.27</v>
      </c>
      <c r="AV79" s="237">
        <v>119.19</v>
      </c>
      <c r="AW79" s="237">
        <v>121.12</v>
      </c>
      <c r="AX79" s="237">
        <v>123.05</v>
      </c>
      <c r="AY79" s="237">
        <v>124.98</v>
      </c>
      <c r="AZ79" s="237">
        <v>126.9</v>
      </c>
      <c r="BA79" s="237">
        <v>109.66</v>
      </c>
      <c r="BB79" s="237">
        <v>111.59</v>
      </c>
      <c r="BC79" s="237">
        <v>113.52</v>
      </c>
      <c r="BD79" s="237">
        <v>115.45</v>
      </c>
      <c r="BE79" s="237">
        <v>80.75</v>
      </c>
      <c r="BF79" s="237">
        <v>78.82</v>
      </c>
      <c r="BG79" s="237">
        <v>76.9</v>
      </c>
      <c r="BH79" s="237">
        <v>74.97</v>
      </c>
      <c r="BI79" s="237">
        <v>73.04</v>
      </c>
    </row>
    <row r="80" spans="1:61" ht="21">
      <c r="A80" s="374">
        <v>149.34</v>
      </c>
      <c r="B80" s="374">
        <v>152.1</v>
      </c>
      <c r="C80" s="374">
        <v>154.87</v>
      </c>
      <c r="D80" s="374">
        <v>157.64</v>
      </c>
      <c r="E80" s="374">
        <v>160.4</v>
      </c>
      <c r="F80" s="374">
        <v>163.17</v>
      </c>
      <c r="G80" s="374">
        <v>165.93</v>
      </c>
      <c r="H80" s="374">
        <v>168.7</v>
      </c>
      <c r="I80" s="375">
        <v>171.47</v>
      </c>
      <c r="J80" s="621">
        <v>174.23</v>
      </c>
      <c r="K80" s="621">
        <v>177</v>
      </c>
      <c r="L80" s="375">
        <v>179.77</v>
      </c>
      <c r="M80" s="375">
        <v>182.53</v>
      </c>
      <c r="N80" s="629">
        <v>185.3</v>
      </c>
      <c r="O80" s="376">
        <v>188.07</v>
      </c>
      <c r="P80" s="237">
        <v>190.83</v>
      </c>
      <c r="Q80" s="237">
        <v>193.6</v>
      </c>
      <c r="R80" s="237">
        <v>196.36</v>
      </c>
      <c r="S80" s="237">
        <v>199.13</v>
      </c>
      <c r="T80" s="237">
        <v>201.9</v>
      </c>
      <c r="U80" s="237">
        <v>204.66</v>
      </c>
      <c r="V80" s="237">
        <v>168.64</v>
      </c>
      <c r="W80" s="237">
        <v>171.41</v>
      </c>
      <c r="X80" s="237">
        <v>174.18</v>
      </c>
      <c r="Y80" s="237">
        <v>176.94</v>
      </c>
      <c r="Z80" s="237">
        <v>127.15</v>
      </c>
      <c r="AA80" s="237">
        <v>124.38</v>
      </c>
      <c r="AB80" s="237">
        <v>121.61</v>
      </c>
      <c r="AC80" s="237">
        <v>118.85</v>
      </c>
      <c r="AD80" s="237">
        <v>116.08</v>
      </c>
      <c r="AE80" s="370">
        <v>76</v>
      </c>
      <c r="AF80" s="374">
        <v>89.52</v>
      </c>
      <c r="AG80" s="374">
        <v>91.47</v>
      </c>
      <c r="AH80" s="374">
        <v>93.43</v>
      </c>
      <c r="AI80" s="374">
        <v>95.38</v>
      </c>
      <c r="AJ80" s="374">
        <v>97.33</v>
      </c>
      <c r="AK80" s="374">
        <v>99.29</v>
      </c>
      <c r="AL80" s="374">
        <v>101.24</v>
      </c>
      <c r="AM80" s="374">
        <v>103.19</v>
      </c>
      <c r="AN80" s="375">
        <v>105.15</v>
      </c>
      <c r="AO80" s="403">
        <v>107.1</v>
      </c>
      <c r="AP80" s="403">
        <v>109.05</v>
      </c>
      <c r="AQ80" s="375">
        <v>111</v>
      </c>
      <c r="AR80" s="375">
        <v>112.96</v>
      </c>
      <c r="AS80" s="367">
        <v>114.91</v>
      </c>
      <c r="AT80" s="376">
        <v>116.86</v>
      </c>
      <c r="AU80" s="237">
        <v>118.82</v>
      </c>
      <c r="AV80" s="237">
        <v>120.77</v>
      </c>
      <c r="AW80" s="237">
        <v>122.72</v>
      </c>
      <c r="AX80" s="237">
        <v>124.68</v>
      </c>
      <c r="AY80" s="237">
        <v>126.63</v>
      </c>
      <c r="AZ80" s="237">
        <v>128.58</v>
      </c>
      <c r="BA80" s="237">
        <v>111.12</v>
      </c>
      <c r="BB80" s="237">
        <v>113.07</v>
      </c>
      <c r="BC80" s="237">
        <v>115.02</v>
      </c>
      <c r="BD80" s="237">
        <v>116.98</v>
      </c>
      <c r="BE80" s="237">
        <v>81.82</v>
      </c>
      <c r="BF80" s="237">
        <v>79.87</v>
      </c>
      <c r="BG80" s="237">
        <v>77.91</v>
      </c>
      <c r="BH80" s="237">
        <v>75.96</v>
      </c>
      <c r="BI80" s="237">
        <v>74.01</v>
      </c>
    </row>
    <row r="81" spans="1:61" ht="21">
      <c r="A81" s="374">
        <v>151.25</v>
      </c>
      <c r="B81" s="374">
        <v>154.05</v>
      </c>
      <c r="C81" s="374">
        <v>156.85</v>
      </c>
      <c r="D81" s="374">
        <v>159.66</v>
      </c>
      <c r="E81" s="374">
        <v>162.46</v>
      </c>
      <c r="F81" s="374">
        <v>165.26</v>
      </c>
      <c r="G81" s="374">
        <v>168.06</v>
      </c>
      <c r="H81" s="374">
        <v>170.87</v>
      </c>
      <c r="I81" s="375">
        <v>173.67</v>
      </c>
      <c r="J81" s="621">
        <v>176.47</v>
      </c>
      <c r="K81" s="621">
        <v>179.28</v>
      </c>
      <c r="L81" s="375">
        <v>182.08</v>
      </c>
      <c r="M81" s="375">
        <v>184.88</v>
      </c>
      <c r="N81" s="629">
        <v>187.68</v>
      </c>
      <c r="O81" s="376">
        <v>190.49</v>
      </c>
      <c r="P81" s="237">
        <v>193.29</v>
      </c>
      <c r="Q81" s="237">
        <v>196.09</v>
      </c>
      <c r="R81" s="237">
        <v>198.9</v>
      </c>
      <c r="S81" s="237">
        <v>201.7</v>
      </c>
      <c r="T81" s="237">
        <v>204.5</v>
      </c>
      <c r="U81" s="237">
        <v>207.3</v>
      </c>
      <c r="V81" s="237">
        <v>170.83</v>
      </c>
      <c r="W81" s="237">
        <v>173.63</v>
      </c>
      <c r="X81" s="237">
        <v>176.44</v>
      </c>
      <c r="Y81" s="237">
        <v>179.24</v>
      </c>
      <c r="Z81" s="237">
        <v>128.79</v>
      </c>
      <c r="AA81" s="237">
        <v>125.99</v>
      </c>
      <c r="AB81" s="237">
        <v>123.18</v>
      </c>
      <c r="AC81" s="237">
        <v>120.38</v>
      </c>
      <c r="AD81" s="237">
        <v>117.58</v>
      </c>
      <c r="AE81" s="370">
        <v>77</v>
      </c>
      <c r="AF81" s="374">
        <v>90.69</v>
      </c>
      <c r="AG81" s="374">
        <v>92.67</v>
      </c>
      <c r="AH81" s="374">
        <v>94.64</v>
      </c>
      <c r="AI81" s="374">
        <v>96.62</v>
      </c>
      <c r="AJ81" s="374">
        <v>98.6</v>
      </c>
      <c r="AK81" s="374">
        <v>100.58</v>
      </c>
      <c r="AL81" s="374">
        <v>102.56</v>
      </c>
      <c r="AM81" s="374">
        <v>104.54</v>
      </c>
      <c r="AN81" s="375">
        <v>106.52</v>
      </c>
      <c r="AO81" s="403">
        <v>108.5</v>
      </c>
      <c r="AP81" s="403">
        <v>110.48</v>
      </c>
      <c r="AQ81" s="375">
        <v>112.45</v>
      </c>
      <c r="AR81" s="375">
        <v>114.43</v>
      </c>
      <c r="AS81" s="367">
        <v>116.41</v>
      </c>
      <c r="AT81" s="376">
        <v>118.39</v>
      </c>
      <c r="AU81" s="237">
        <v>120.37</v>
      </c>
      <c r="AV81" s="237">
        <v>122.35</v>
      </c>
      <c r="AW81" s="237">
        <v>124.33</v>
      </c>
      <c r="AX81" s="237">
        <v>126.31</v>
      </c>
      <c r="AY81" s="237">
        <v>128.29</v>
      </c>
      <c r="AZ81" s="237">
        <v>130.26</v>
      </c>
      <c r="BA81" s="237">
        <v>112.57</v>
      </c>
      <c r="BB81" s="237">
        <v>114.55</v>
      </c>
      <c r="BC81" s="237">
        <v>116.53</v>
      </c>
      <c r="BD81" s="237">
        <v>118.51</v>
      </c>
      <c r="BE81" s="237">
        <v>82.89</v>
      </c>
      <c r="BF81" s="237">
        <v>80.91</v>
      </c>
      <c r="BG81" s="237">
        <v>78.93</v>
      </c>
      <c r="BH81" s="237">
        <v>76.95</v>
      </c>
      <c r="BI81" s="237">
        <v>74.97</v>
      </c>
    </row>
    <row r="82" spans="1:61" ht="21">
      <c r="A82" s="374">
        <v>153.17</v>
      </c>
      <c r="B82" s="374">
        <v>156.01</v>
      </c>
      <c r="C82" s="374">
        <v>158.85</v>
      </c>
      <c r="D82" s="374">
        <v>161.69</v>
      </c>
      <c r="E82" s="374">
        <v>164.53</v>
      </c>
      <c r="F82" s="374">
        <v>167.36</v>
      </c>
      <c r="G82" s="374">
        <v>170.2</v>
      </c>
      <c r="H82" s="374">
        <v>173.04</v>
      </c>
      <c r="I82" s="375">
        <v>175.88</v>
      </c>
      <c r="J82" s="621">
        <v>178.72</v>
      </c>
      <c r="K82" s="621">
        <v>181.56</v>
      </c>
      <c r="L82" s="375">
        <v>184.4</v>
      </c>
      <c r="M82" s="375">
        <v>187.24</v>
      </c>
      <c r="N82" s="629">
        <v>190.08</v>
      </c>
      <c r="O82" s="376">
        <v>192.92</v>
      </c>
      <c r="P82" s="237">
        <v>195.76</v>
      </c>
      <c r="Q82" s="237">
        <v>198.6</v>
      </c>
      <c r="R82" s="237">
        <v>201.44</v>
      </c>
      <c r="S82" s="237">
        <v>204.27</v>
      </c>
      <c r="T82" s="237">
        <v>207.11</v>
      </c>
      <c r="U82" s="237">
        <v>209.95</v>
      </c>
      <c r="V82" s="237">
        <v>173.02</v>
      </c>
      <c r="W82" s="237">
        <v>175.86</v>
      </c>
      <c r="X82" s="237">
        <v>178.7</v>
      </c>
      <c r="Y82" s="237">
        <v>181.54</v>
      </c>
      <c r="Z82" s="237">
        <v>130.44</v>
      </c>
      <c r="AA82" s="237">
        <v>127.6</v>
      </c>
      <c r="AB82" s="237">
        <v>124.76</v>
      </c>
      <c r="AC82" s="237">
        <v>121.92</v>
      </c>
      <c r="AD82" s="237">
        <v>119.08</v>
      </c>
      <c r="AE82" s="370">
        <v>78</v>
      </c>
      <c r="AF82" s="374">
        <v>91.69</v>
      </c>
      <c r="AG82" s="374">
        <v>93.86</v>
      </c>
      <c r="AH82" s="374">
        <v>95.87</v>
      </c>
      <c r="AI82" s="374">
        <v>97.87</v>
      </c>
      <c r="AJ82" s="374">
        <v>99.88</v>
      </c>
      <c r="AK82" s="374">
        <v>101.88</v>
      </c>
      <c r="AL82" s="374">
        <v>103.88</v>
      </c>
      <c r="AM82" s="374">
        <v>105.89</v>
      </c>
      <c r="AN82" s="375">
        <v>107.89</v>
      </c>
      <c r="AO82" s="403">
        <v>109.9</v>
      </c>
      <c r="AP82" s="403">
        <v>111.9</v>
      </c>
      <c r="AQ82" s="375">
        <v>113.91</v>
      </c>
      <c r="AR82" s="375">
        <v>115.91</v>
      </c>
      <c r="AS82" s="367">
        <v>117.92</v>
      </c>
      <c r="AT82" s="376">
        <v>119.92</v>
      </c>
      <c r="AU82" s="237">
        <v>121.93</v>
      </c>
      <c r="AV82" s="237">
        <v>123.93</v>
      </c>
      <c r="AW82" s="237">
        <v>125.94</v>
      </c>
      <c r="AX82" s="237">
        <v>127.94</v>
      </c>
      <c r="AY82" s="237">
        <v>129.94</v>
      </c>
      <c r="AZ82" s="237">
        <v>131.95</v>
      </c>
      <c r="BA82" s="237">
        <v>114.03</v>
      </c>
      <c r="BB82" s="237">
        <v>116.04</v>
      </c>
      <c r="BC82" s="237">
        <v>118.04</v>
      </c>
      <c r="BD82" s="237">
        <v>120.04</v>
      </c>
      <c r="BE82" s="237">
        <v>83.96</v>
      </c>
      <c r="BF82" s="237">
        <v>81.96</v>
      </c>
      <c r="BG82" s="237">
        <v>79.95</v>
      </c>
      <c r="BH82" s="237">
        <v>77.95</v>
      </c>
      <c r="BI82" s="237">
        <v>75.94</v>
      </c>
    </row>
    <row r="83" spans="1:61" ht="21">
      <c r="A83" s="374">
        <v>155.21</v>
      </c>
      <c r="B83" s="374">
        <v>158.08</v>
      </c>
      <c r="C83" s="374">
        <v>160.96</v>
      </c>
      <c r="D83" s="374">
        <v>163.83</v>
      </c>
      <c r="E83" s="374">
        <v>166.71</v>
      </c>
      <c r="F83" s="374">
        <v>169.59</v>
      </c>
      <c r="G83" s="374">
        <v>172.46</v>
      </c>
      <c r="H83" s="374">
        <v>175.34</v>
      </c>
      <c r="I83" s="375">
        <v>178.21</v>
      </c>
      <c r="J83" s="621">
        <v>181.09</v>
      </c>
      <c r="K83" s="621">
        <v>183.96</v>
      </c>
      <c r="L83" s="375">
        <v>186.84</v>
      </c>
      <c r="M83" s="375">
        <v>189.71</v>
      </c>
      <c r="N83" s="629">
        <v>192.59</v>
      </c>
      <c r="O83" s="376">
        <v>195.47</v>
      </c>
      <c r="P83" s="237">
        <v>198.34</v>
      </c>
      <c r="Q83" s="237">
        <v>201.22</v>
      </c>
      <c r="R83" s="237">
        <v>204.09</v>
      </c>
      <c r="S83" s="237">
        <v>206.97</v>
      </c>
      <c r="T83" s="237">
        <v>209.84</v>
      </c>
      <c r="U83" s="237">
        <v>212.72</v>
      </c>
      <c r="V83" s="237">
        <v>175.29</v>
      </c>
      <c r="W83" s="237">
        <v>178.16</v>
      </c>
      <c r="X83" s="237">
        <v>181.04</v>
      </c>
      <c r="Y83" s="237">
        <v>183.91</v>
      </c>
      <c r="Z83" s="237">
        <v>132.15</v>
      </c>
      <c r="AA83" s="237">
        <v>129.28</v>
      </c>
      <c r="AB83" s="237">
        <v>126.4</v>
      </c>
      <c r="AC83" s="237">
        <v>123.53</v>
      </c>
      <c r="AD83" s="237">
        <v>120.65</v>
      </c>
      <c r="AE83" s="370">
        <v>79</v>
      </c>
      <c r="AF83" s="374">
        <v>93.03</v>
      </c>
      <c r="AG83" s="374">
        <v>95.06</v>
      </c>
      <c r="AH83" s="374">
        <v>97.09</v>
      </c>
      <c r="AI83" s="374">
        <v>99.12</v>
      </c>
      <c r="AJ83" s="374">
        <v>101.15</v>
      </c>
      <c r="AK83" s="374">
        <v>103.18</v>
      </c>
      <c r="AL83" s="374">
        <v>105.21</v>
      </c>
      <c r="AM83" s="374">
        <v>107.24</v>
      </c>
      <c r="AN83" s="375">
        <v>109.27</v>
      </c>
      <c r="AO83" s="403">
        <v>111.3</v>
      </c>
      <c r="AP83" s="403">
        <v>113.33</v>
      </c>
      <c r="AQ83" s="375">
        <v>115.36</v>
      </c>
      <c r="AR83" s="375">
        <v>117.39</v>
      </c>
      <c r="AS83" s="367">
        <v>119.42</v>
      </c>
      <c r="AT83" s="376">
        <v>121.45</v>
      </c>
      <c r="AU83" s="237">
        <v>123.48</v>
      </c>
      <c r="AV83" s="237">
        <v>125.51</v>
      </c>
      <c r="AW83" s="237">
        <v>127.54</v>
      </c>
      <c r="AX83" s="237">
        <v>129.58</v>
      </c>
      <c r="AY83" s="237">
        <v>131.61</v>
      </c>
      <c r="AZ83" s="237">
        <v>133.64</v>
      </c>
      <c r="BA83" s="237">
        <v>115.49</v>
      </c>
      <c r="BB83" s="237">
        <v>117.52</v>
      </c>
      <c r="BC83" s="237">
        <v>119.55</v>
      </c>
      <c r="BD83" s="237">
        <v>121.58</v>
      </c>
      <c r="BE83" s="237">
        <v>85.04</v>
      </c>
      <c r="BF83" s="237">
        <v>83</v>
      </c>
      <c r="BG83" s="237">
        <v>80.97</v>
      </c>
      <c r="BH83" s="237">
        <v>78.94</v>
      </c>
      <c r="BI83" s="237">
        <v>76.91</v>
      </c>
    </row>
    <row r="84" spans="1:61" ht="21">
      <c r="A84" s="374">
        <v>157.15</v>
      </c>
      <c r="B84" s="374">
        <v>160.06</v>
      </c>
      <c r="C84" s="374">
        <v>162.98</v>
      </c>
      <c r="D84" s="374">
        <v>165.89</v>
      </c>
      <c r="E84" s="374">
        <v>168.8</v>
      </c>
      <c r="F84" s="374">
        <v>171.71</v>
      </c>
      <c r="G84" s="374">
        <v>174.62</v>
      </c>
      <c r="H84" s="374">
        <v>177.54</v>
      </c>
      <c r="I84" s="375">
        <v>180.45</v>
      </c>
      <c r="J84" s="621">
        <v>183.36</v>
      </c>
      <c r="K84" s="621">
        <v>186.27</v>
      </c>
      <c r="L84" s="375">
        <v>189.18</v>
      </c>
      <c r="M84" s="375">
        <v>192.1</v>
      </c>
      <c r="N84" s="629">
        <v>195.01</v>
      </c>
      <c r="O84" s="376">
        <v>197.92</v>
      </c>
      <c r="P84" s="237">
        <v>200.83</v>
      </c>
      <c r="Q84" s="237">
        <v>203.74</v>
      </c>
      <c r="R84" s="237">
        <v>206.66</v>
      </c>
      <c r="S84" s="237">
        <v>209.57</v>
      </c>
      <c r="T84" s="237">
        <v>212.48</v>
      </c>
      <c r="U84" s="237">
        <v>215.39</v>
      </c>
      <c r="V84" s="237">
        <v>177.49</v>
      </c>
      <c r="W84" s="237">
        <v>180.4</v>
      </c>
      <c r="X84" s="237">
        <v>183.32</v>
      </c>
      <c r="Y84" s="237">
        <v>186.23</v>
      </c>
      <c r="Z84" s="237">
        <v>133.81</v>
      </c>
      <c r="AA84" s="237">
        <v>130.9</v>
      </c>
      <c r="AB84" s="237">
        <v>127.99</v>
      </c>
      <c r="AC84" s="237">
        <v>125.08</v>
      </c>
      <c r="AD84" s="237">
        <v>122.16</v>
      </c>
      <c r="AE84" s="370">
        <v>80</v>
      </c>
      <c r="AF84" s="374">
        <v>94.21</v>
      </c>
      <c r="AG84" s="374">
        <v>96.26</v>
      </c>
      <c r="AH84" s="374">
        <v>98.32</v>
      </c>
      <c r="AI84" s="374">
        <v>100.37</v>
      </c>
      <c r="AJ84" s="374">
        <v>102.43</v>
      </c>
      <c r="AK84" s="374">
        <v>104.49</v>
      </c>
      <c r="AL84" s="374">
        <v>106.54</v>
      </c>
      <c r="AM84" s="374">
        <v>108.6</v>
      </c>
      <c r="AN84" s="375">
        <v>110.65</v>
      </c>
      <c r="AO84" s="403">
        <v>112.71</v>
      </c>
      <c r="AP84" s="403">
        <v>114.77</v>
      </c>
      <c r="AQ84" s="375">
        <v>116.82</v>
      </c>
      <c r="AR84" s="375">
        <v>118.88</v>
      </c>
      <c r="AS84" s="367">
        <v>120.93</v>
      </c>
      <c r="AT84" s="376">
        <v>122.19</v>
      </c>
      <c r="AU84" s="237">
        <v>125.05</v>
      </c>
      <c r="AV84" s="237">
        <v>127.1</v>
      </c>
      <c r="AW84" s="237">
        <v>129.16</v>
      </c>
      <c r="AX84" s="237">
        <v>131.21</v>
      </c>
      <c r="AY84" s="237">
        <v>133.27</v>
      </c>
      <c r="AZ84" s="237">
        <v>135.33</v>
      </c>
      <c r="BA84" s="237">
        <v>116.95</v>
      </c>
      <c r="BB84" s="237">
        <v>119.01</v>
      </c>
      <c r="BC84" s="237">
        <v>121.06</v>
      </c>
      <c r="BD84" s="237">
        <v>123.12</v>
      </c>
      <c r="BE84" s="237">
        <v>86.11</v>
      </c>
      <c r="BF84" s="237">
        <v>84.05</v>
      </c>
      <c r="BG84" s="237">
        <v>82</v>
      </c>
      <c r="BH84" s="237">
        <v>79.94</v>
      </c>
      <c r="BI84" s="237">
        <v>77.89</v>
      </c>
    </row>
    <row r="85" spans="1:61" ht="21">
      <c r="A85" s="374">
        <v>159.11</v>
      </c>
      <c r="B85" s="374">
        <v>162.05</v>
      </c>
      <c r="C85" s="374">
        <v>165</v>
      </c>
      <c r="D85" s="374">
        <v>167.95</v>
      </c>
      <c r="E85" s="374">
        <v>170.9</v>
      </c>
      <c r="F85" s="374">
        <v>173.85</v>
      </c>
      <c r="G85" s="374">
        <v>176.8</v>
      </c>
      <c r="H85" s="374">
        <v>179.74</v>
      </c>
      <c r="I85" s="375">
        <v>182.69</v>
      </c>
      <c r="J85" s="621">
        <v>185.64</v>
      </c>
      <c r="K85" s="621">
        <v>188.59</v>
      </c>
      <c r="L85" s="375">
        <v>191.54</v>
      </c>
      <c r="M85" s="375">
        <v>194.49</v>
      </c>
      <c r="N85" s="629">
        <v>197.44</v>
      </c>
      <c r="O85" s="376">
        <v>200.38</v>
      </c>
      <c r="P85" s="237">
        <v>203.33</v>
      </c>
      <c r="Q85" s="237">
        <v>206.28</v>
      </c>
      <c r="R85" s="237">
        <v>209.23</v>
      </c>
      <c r="S85" s="237">
        <v>212.18</v>
      </c>
      <c r="T85" s="237">
        <v>215.13</v>
      </c>
      <c r="U85" s="237">
        <v>218.07</v>
      </c>
      <c r="V85" s="237">
        <v>179.71</v>
      </c>
      <c r="W85" s="237">
        <v>182.65</v>
      </c>
      <c r="X85" s="237">
        <v>185.6</v>
      </c>
      <c r="Y85" s="237">
        <v>188.55</v>
      </c>
      <c r="Z85" s="237">
        <v>135.48</v>
      </c>
      <c r="AA85" s="237">
        <v>132.53</v>
      </c>
      <c r="AB85" s="237">
        <v>129.58</v>
      </c>
      <c r="AC85" s="237">
        <v>126.63</v>
      </c>
      <c r="AD85" s="237">
        <v>123.69</v>
      </c>
      <c r="AE85" s="370">
        <v>81</v>
      </c>
      <c r="AF85" s="374">
        <v>95.38</v>
      </c>
      <c r="AG85" s="374">
        <v>97.47</v>
      </c>
      <c r="AH85" s="374">
        <v>99.55</v>
      </c>
      <c r="AI85" s="374">
        <v>101.63</v>
      </c>
      <c r="AJ85" s="374">
        <v>103.71</v>
      </c>
      <c r="AK85" s="374">
        <v>105.79</v>
      </c>
      <c r="AL85" s="374">
        <v>107.87</v>
      </c>
      <c r="AM85" s="374">
        <v>109.96</v>
      </c>
      <c r="AN85" s="375">
        <v>112.04</v>
      </c>
      <c r="AO85" s="403">
        <v>114.12</v>
      </c>
      <c r="AP85" s="403">
        <v>116.2</v>
      </c>
      <c r="AQ85" s="375">
        <v>118.28</v>
      </c>
      <c r="AR85" s="375">
        <v>120.36</v>
      </c>
      <c r="AS85" s="367">
        <v>122.45</v>
      </c>
      <c r="AT85" s="376">
        <v>124.53</v>
      </c>
      <c r="AU85" s="237">
        <v>126.61</v>
      </c>
      <c r="AV85" s="237">
        <v>128.69</v>
      </c>
      <c r="AW85" s="237">
        <v>130.77</v>
      </c>
      <c r="AX85" s="237">
        <v>132.85</v>
      </c>
      <c r="AY85" s="237">
        <v>134.94</v>
      </c>
      <c r="AZ85" s="237">
        <v>137.02</v>
      </c>
      <c r="BA85" s="237">
        <v>118.41</v>
      </c>
      <c r="BB85" s="237">
        <v>120.49</v>
      </c>
      <c r="BC85" s="237">
        <v>122.58</v>
      </c>
      <c r="BD85" s="237">
        <v>124.66</v>
      </c>
      <c r="BE85" s="237">
        <v>87.19</v>
      </c>
      <c r="BF85" s="237">
        <v>85.11</v>
      </c>
      <c r="BG85" s="237">
        <v>83.02</v>
      </c>
      <c r="BH85" s="237">
        <v>80.94</v>
      </c>
      <c r="BI85" s="237">
        <v>78.86</v>
      </c>
    </row>
    <row r="86" spans="1:61" ht="21">
      <c r="A86" s="374">
        <v>160.96</v>
      </c>
      <c r="B86" s="374">
        <v>163.94</v>
      </c>
      <c r="C86" s="374">
        <v>166.93</v>
      </c>
      <c r="D86" s="374">
        <v>169.91</v>
      </c>
      <c r="E86" s="374">
        <v>172.9</v>
      </c>
      <c r="F86" s="374">
        <v>175.88</v>
      </c>
      <c r="G86" s="374">
        <v>178.86</v>
      </c>
      <c r="H86" s="374">
        <v>181.85</v>
      </c>
      <c r="I86" s="375">
        <v>184.83</v>
      </c>
      <c r="J86" s="621">
        <v>187.82</v>
      </c>
      <c r="K86" s="621">
        <v>190.8</v>
      </c>
      <c r="L86" s="375">
        <v>193.79</v>
      </c>
      <c r="M86" s="375">
        <v>196.77</v>
      </c>
      <c r="N86" s="629">
        <v>199.76</v>
      </c>
      <c r="O86" s="376">
        <v>202.74</v>
      </c>
      <c r="P86" s="237">
        <v>205.73</v>
      </c>
      <c r="Q86" s="237">
        <v>208.71</v>
      </c>
      <c r="R86" s="237">
        <v>211.7</v>
      </c>
      <c r="S86" s="237">
        <v>214.68</v>
      </c>
      <c r="T86" s="237">
        <v>217.67</v>
      </c>
      <c r="U86" s="237">
        <v>220.65</v>
      </c>
      <c r="V86" s="237">
        <v>181.86</v>
      </c>
      <c r="W86" s="237">
        <v>184.84</v>
      </c>
      <c r="X86" s="237">
        <v>187.83</v>
      </c>
      <c r="Y86" s="237">
        <v>190.81</v>
      </c>
      <c r="Z86" s="237">
        <v>137.09</v>
      </c>
      <c r="AA86" s="237">
        <v>134.1</v>
      </c>
      <c r="AB86" s="237">
        <v>131.12</v>
      </c>
      <c r="AC86" s="237">
        <v>128.13</v>
      </c>
      <c r="AD86" s="237">
        <v>125.15</v>
      </c>
      <c r="AE86" s="370">
        <v>82</v>
      </c>
      <c r="AF86" s="374">
        <v>96.53</v>
      </c>
      <c r="AG86" s="374">
        <v>98.64</v>
      </c>
      <c r="AH86" s="374">
        <v>100.75</v>
      </c>
      <c r="AI86" s="374">
        <v>102.86</v>
      </c>
      <c r="AJ86" s="374">
        <v>104.96</v>
      </c>
      <c r="AK86" s="374">
        <v>107.07</v>
      </c>
      <c r="AL86" s="374">
        <v>109.18</v>
      </c>
      <c r="AM86" s="374">
        <v>111.29</v>
      </c>
      <c r="AN86" s="375">
        <v>113.39</v>
      </c>
      <c r="AO86" s="403">
        <v>115.5</v>
      </c>
      <c r="AP86" s="403">
        <v>117.61</v>
      </c>
      <c r="AQ86" s="375">
        <v>119.72</v>
      </c>
      <c r="AR86" s="375">
        <v>121.82</v>
      </c>
      <c r="AS86" s="367">
        <v>123.93</v>
      </c>
      <c r="AT86" s="376">
        <v>126.04</v>
      </c>
      <c r="AU86" s="237">
        <v>128.15</v>
      </c>
      <c r="AV86" s="237">
        <v>130.25</v>
      </c>
      <c r="AW86" s="237">
        <v>132.36</v>
      </c>
      <c r="AX86" s="237">
        <v>134.47</v>
      </c>
      <c r="AY86" s="237">
        <v>136.57</v>
      </c>
      <c r="AZ86" s="237">
        <v>138.68</v>
      </c>
      <c r="BA86" s="237">
        <v>119.86</v>
      </c>
      <c r="BB86" s="237">
        <v>121.97</v>
      </c>
      <c r="BC86" s="237">
        <v>124.07</v>
      </c>
      <c r="BD86" s="237">
        <v>126.18</v>
      </c>
      <c r="BE86" s="237">
        <v>88.25</v>
      </c>
      <c r="BF86" s="237">
        <v>86.14</v>
      </c>
      <c r="BG86" s="237">
        <v>84.03</v>
      </c>
      <c r="BH86" s="237">
        <v>81.92</v>
      </c>
      <c r="BI86" s="237">
        <v>79.82</v>
      </c>
    </row>
    <row r="87" spans="1:61" ht="21">
      <c r="A87" s="374">
        <v>162.93</v>
      </c>
      <c r="B87" s="374">
        <v>165.95</v>
      </c>
      <c r="C87" s="374">
        <v>168.97</v>
      </c>
      <c r="D87" s="374">
        <v>171.99</v>
      </c>
      <c r="E87" s="374">
        <v>175.02</v>
      </c>
      <c r="F87" s="374">
        <v>178.04</v>
      </c>
      <c r="G87" s="374">
        <v>181.06</v>
      </c>
      <c r="H87" s="374">
        <v>184.08</v>
      </c>
      <c r="I87" s="375">
        <v>187.1</v>
      </c>
      <c r="J87" s="621">
        <v>190.12</v>
      </c>
      <c r="K87" s="621">
        <v>193.14</v>
      </c>
      <c r="L87" s="375">
        <v>196.16</v>
      </c>
      <c r="M87" s="375">
        <v>199.18</v>
      </c>
      <c r="N87" s="629">
        <v>202.21</v>
      </c>
      <c r="O87" s="376">
        <v>205.23</v>
      </c>
      <c r="P87" s="237">
        <v>208.25</v>
      </c>
      <c r="Q87" s="237">
        <v>211.27</v>
      </c>
      <c r="R87" s="237">
        <v>214.29</v>
      </c>
      <c r="S87" s="237">
        <v>217.31</v>
      </c>
      <c r="T87" s="237">
        <v>220.33</v>
      </c>
      <c r="U87" s="237">
        <v>223.35</v>
      </c>
      <c r="V87" s="237">
        <v>184.08</v>
      </c>
      <c r="W87" s="237">
        <v>187.1</v>
      </c>
      <c r="X87" s="237">
        <v>190.12</v>
      </c>
      <c r="Y87" s="237">
        <v>193.15</v>
      </c>
      <c r="Z87" s="237">
        <v>138.76</v>
      </c>
      <c r="AA87" s="237">
        <v>135.74</v>
      </c>
      <c r="AB87" s="237">
        <v>132.72</v>
      </c>
      <c r="AC87" s="237">
        <v>129.7</v>
      </c>
      <c r="AD87" s="237">
        <v>126.68</v>
      </c>
      <c r="AE87" s="370">
        <v>83</v>
      </c>
      <c r="AF87" s="374">
        <v>97.72</v>
      </c>
      <c r="AG87" s="374">
        <v>99.85</v>
      </c>
      <c r="AH87" s="374">
        <v>101.98</v>
      </c>
      <c r="AI87" s="374">
        <v>104.12</v>
      </c>
      <c r="AJ87" s="374">
        <v>106.25</v>
      </c>
      <c r="AK87" s="374">
        <v>108.38</v>
      </c>
      <c r="AL87" s="374">
        <v>110.52</v>
      </c>
      <c r="AM87" s="374">
        <v>112.65</v>
      </c>
      <c r="AN87" s="375">
        <v>114.78</v>
      </c>
      <c r="AO87" s="403">
        <v>116.92</v>
      </c>
      <c r="AP87" s="403">
        <v>119.05</v>
      </c>
      <c r="AQ87" s="375">
        <v>121.18</v>
      </c>
      <c r="AR87" s="375">
        <v>123.32</v>
      </c>
      <c r="AS87" s="367">
        <v>125.45</v>
      </c>
      <c r="AT87" s="376">
        <v>127.58</v>
      </c>
      <c r="AU87" s="237">
        <v>129.72</v>
      </c>
      <c r="AV87" s="237">
        <v>131.85</v>
      </c>
      <c r="AW87" s="237">
        <v>133.98</v>
      </c>
      <c r="AX87" s="237">
        <v>136.11</v>
      </c>
      <c r="AY87" s="237">
        <v>138.25</v>
      </c>
      <c r="AZ87" s="237">
        <v>140.38</v>
      </c>
      <c r="BA87" s="237">
        <v>121.32</v>
      </c>
      <c r="BB87" s="237">
        <v>123.46</v>
      </c>
      <c r="BC87" s="237">
        <v>125.59</v>
      </c>
      <c r="BD87" s="237">
        <v>127.72</v>
      </c>
      <c r="BE87" s="237">
        <v>89.33</v>
      </c>
      <c r="BF87" s="237">
        <v>87.19</v>
      </c>
      <c r="BG87" s="237">
        <v>85.06</v>
      </c>
      <c r="BH87" s="237">
        <v>82.93</v>
      </c>
      <c r="BI87" s="237">
        <v>80.8</v>
      </c>
    </row>
    <row r="88" spans="1:61" ht="21">
      <c r="A88" s="378">
        <v>164.92</v>
      </c>
      <c r="B88" s="378">
        <v>167.97</v>
      </c>
      <c r="C88" s="378">
        <v>171.03</v>
      </c>
      <c r="D88" s="378">
        <v>174.09</v>
      </c>
      <c r="E88" s="378">
        <v>177.15</v>
      </c>
      <c r="F88" s="378">
        <v>180.2</v>
      </c>
      <c r="G88" s="374">
        <v>183.26</v>
      </c>
      <c r="H88" s="374">
        <v>186.32</v>
      </c>
      <c r="I88" s="375">
        <v>189.38</v>
      </c>
      <c r="J88" s="621">
        <v>192.43</v>
      </c>
      <c r="K88" s="621">
        <v>195.49</v>
      </c>
      <c r="L88" s="375">
        <v>198.55</v>
      </c>
      <c r="M88" s="375">
        <v>201.61</v>
      </c>
      <c r="N88" s="629">
        <v>204.67</v>
      </c>
      <c r="O88" s="376">
        <v>207.72</v>
      </c>
      <c r="P88" s="237">
        <v>210.78</v>
      </c>
      <c r="Q88" s="237">
        <v>213.84</v>
      </c>
      <c r="R88" s="237">
        <v>216.9</v>
      </c>
      <c r="S88" s="237">
        <v>219.95</v>
      </c>
      <c r="T88" s="237">
        <v>223.01</v>
      </c>
      <c r="U88" s="237">
        <v>226.07</v>
      </c>
      <c r="V88" s="237">
        <v>186.31</v>
      </c>
      <c r="W88" s="237">
        <v>189.37</v>
      </c>
      <c r="X88" s="237">
        <v>192.43</v>
      </c>
      <c r="Y88" s="237">
        <v>195.49</v>
      </c>
      <c r="Z88" s="237">
        <v>140.45</v>
      </c>
      <c r="AA88" s="237">
        <v>137.39</v>
      </c>
      <c r="AB88" s="237">
        <v>134.33</v>
      </c>
      <c r="AC88" s="237">
        <v>131.28</v>
      </c>
      <c r="AD88" s="237">
        <v>128.22</v>
      </c>
      <c r="AE88" s="370">
        <v>84</v>
      </c>
      <c r="AF88" s="374">
        <v>98.87</v>
      </c>
      <c r="AG88" s="374">
        <v>101.03</v>
      </c>
      <c r="AH88" s="374">
        <v>103.19</v>
      </c>
      <c r="AI88" s="374">
        <v>105.35</v>
      </c>
      <c r="AJ88" s="374">
        <v>107.51</v>
      </c>
      <c r="AK88" s="374">
        <v>109.67</v>
      </c>
      <c r="AL88" s="374">
        <v>111.83</v>
      </c>
      <c r="AM88" s="374">
        <v>113.98</v>
      </c>
      <c r="AN88" s="375">
        <v>116.14</v>
      </c>
      <c r="AO88" s="403">
        <v>118.3</v>
      </c>
      <c r="AP88" s="403">
        <v>120.46</v>
      </c>
      <c r="AQ88" s="375">
        <v>122.62</v>
      </c>
      <c r="AR88" s="375">
        <v>124.78</v>
      </c>
      <c r="AS88" s="367">
        <v>126.94</v>
      </c>
      <c r="AT88" s="376">
        <v>129.1</v>
      </c>
      <c r="AU88" s="237">
        <v>131.26</v>
      </c>
      <c r="AV88" s="237">
        <v>133.41</v>
      </c>
      <c r="AW88" s="237">
        <v>135.57</v>
      </c>
      <c r="AX88" s="237">
        <v>137.73</v>
      </c>
      <c r="AY88" s="237">
        <v>139.89</v>
      </c>
      <c r="AZ88" s="237">
        <v>142.05</v>
      </c>
      <c r="BA88" s="237">
        <v>122.77</v>
      </c>
      <c r="BB88" s="237">
        <v>124.93</v>
      </c>
      <c r="BC88" s="237">
        <v>127.09</v>
      </c>
      <c r="BD88" s="237">
        <v>129.25</v>
      </c>
      <c r="BE88" s="237">
        <v>90.39</v>
      </c>
      <c r="BF88" s="237">
        <v>88.23</v>
      </c>
      <c r="BG88" s="237">
        <v>86.07</v>
      </c>
      <c r="BH88" s="237">
        <v>83.91</v>
      </c>
      <c r="BI88" s="237">
        <v>81.75</v>
      </c>
    </row>
    <row r="89" spans="1:61" ht="21">
      <c r="A89" s="374">
        <v>166.91</v>
      </c>
      <c r="B89" s="374">
        <v>170.01</v>
      </c>
      <c r="C89" s="374">
        <v>179.3</v>
      </c>
      <c r="D89" s="374">
        <v>176.2</v>
      </c>
      <c r="E89" s="374">
        <v>179.29</v>
      </c>
      <c r="F89" s="374">
        <v>182.38</v>
      </c>
      <c r="G89" s="374">
        <v>185.48</v>
      </c>
      <c r="H89" s="374">
        <v>188.57</v>
      </c>
      <c r="I89" s="375">
        <v>191.67</v>
      </c>
      <c r="J89" s="621">
        <v>194.76</v>
      </c>
      <c r="K89" s="621">
        <v>197.85</v>
      </c>
      <c r="L89" s="375">
        <v>200.95</v>
      </c>
      <c r="M89" s="375">
        <v>204.04</v>
      </c>
      <c r="N89" s="629">
        <v>207.14</v>
      </c>
      <c r="O89" s="376">
        <v>210.23</v>
      </c>
      <c r="P89" s="237">
        <v>213.32</v>
      </c>
      <c r="Q89" s="237">
        <v>216.42</v>
      </c>
      <c r="R89" s="237">
        <v>219.51</v>
      </c>
      <c r="S89" s="237">
        <v>222.61</v>
      </c>
      <c r="T89" s="237">
        <v>225.7</v>
      </c>
      <c r="U89" s="237">
        <v>228.79</v>
      </c>
      <c r="V89" s="237">
        <v>188.55</v>
      </c>
      <c r="W89" s="237">
        <v>191.65</v>
      </c>
      <c r="X89" s="237">
        <v>194.74</v>
      </c>
      <c r="Y89" s="237">
        <v>197.83</v>
      </c>
      <c r="Z89" s="237">
        <v>142.14</v>
      </c>
      <c r="AA89" s="237">
        <v>139.05</v>
      </c>
      <c r="AB89" s="237">
        <v>135.95</v>
      </c>
      <c r="AC89" s="237">
        <v>132.86</v>
      </c>
      <c r="AD89" s="237">
        <v>129.77</v>
      </c>
      <c r="AE89" s="370">
        <v>85</v>
      </c>
      <c r="AF89" s="374">
        <v>100.06</v>
      </c>
      <c r="AG89" s="374">
        <v>102.25</v>
      </c>
      <c r="AH89" s="374">
        <v>104.43</v>
      </c>
      <c r="AI89" s="374">
        <v>106.62</v>
      </c>
      <c r="AJ89" s="374">
        <v>108.8</v>
      </c>
      <c r="AK89" s="374">
        <v>110.99</v>
      </c>
      <c r="AL89" s="374">
        <v>113.17</v>
      </c>
      <c r="AM89" s="374">
        <v>115.35</v>
      </c>
      <c r="AN89" s="375">
        <v>117.54</v>
      </c>
      <c r="AO89" s="403">
        <v>119.72</v>
      </c>
      <c r="AP89" s="403">
        <v>121.91</v>
      </c>
      <c r="AQ89" s="375">
        <v>124.09</v>
      </c>
      <c r="AR89" s="375">
        <v>126.28</v>
      </c>
      <c r="AS89" s="367">
        <v>128.46</v>
      </c>
      <c r="AT89" s="376">
        <v>130.65</v>
      </c>
      <c r="AU89" s="237">
        <v>132.83</v>
      </c>
      <c r="AV89" s="237">
        <v>135.02</v>
      </c>
      <c r="AW89" s="237">
        <v>137.2</v>
      </c>
      <c r="AX89" s="237">
        <v>139.38</v>
      </c>
      <c r="AY89" s="237">
        <v>141.57</v>
      </c>
      <c r="AZ89" s="237">
        <v>143.75</v>
      </c>
      <c r="BA89" s="237">
        <v>124.24</v>
      </c>
      <c r="BB89" s="237">
        <v>126.43</v>
      </c>
      <c r="BC89" s="237">
        <v>128.61</v>
      </c>
      <c r="BD89" s="237">
        <v>130.79</v>
      </c>
      <c r="BE89" s="237">
        <v>91.47</v>
      </c>
      <c r="BF89" s="237">
        <v>89.29</v>
      </c>
      <c r="BG89" s="237">
        <v>87.1</v>
      </c>
      <c r="BH89" s="237">
        <v>84.92</v>
      </c>
      <c r="BI89" s="237">
        <v>82.74</v>
      </c>
    </row>
    <row r="90" spans="1:61" ht="21">
      <c r="A90" s="374">
        <v>168.8</v>
      </c>
      <c r="B90" s="374">
        <v>171.93</v>
      </c>
      <c r="C90" s="374">
        <v>175.06</v>
      </c>
      <c r="D90" s="374">
        <v>178.19</v>
      </c>
      <c r="E90" s="374">
        <v>181.32</v>
      </c>
      <c r="F90" s="374">
        <v>184.45</v>
      </c>
      <c r="G90" s="374">
        <v>187.58</v>
      </c>
      <c r="H90" s="374">
        <v>190.71</v>
      </c>
      <c r="I90" s="375">
        <v>193.84</v>
      </c>
      <c r="J90" s="621">
        <v>196.97</v>
      </c>
      <c r="K90" s="621">
        <v>200.1</v>
      </c>
      <c r="L90" s="375">
        <v>203.23</v>
      </c>
      <c r="M90" s="375">
        <v>206.36</v>
      </c>
      <c r="N90" s="629">
        <v>209.49</v>
      </c>
      <c r="O90" s="376">
        <v>212.62</v>
      </c>
      <c r="P90" s="237">
        <v>215.75</v>
      </c>
      <c r="Q90" s="237">
        <v>218.89</v>
      </c>
      <c r="R90" s="237">
        <v>222.02</v>
      </c>
      <c r="S90" s="237">
        <v>225.15</v>
      </c>
      <c r="T90" s="237">
        <v>228.28</v>
      </c>
      <c r="U90" s="237">
        <v>231.41</v>
      </c>
      <c r="V90" s="237">
        <v>190.72</v>
      </c>
      <c r="W90" s="237">
        <v>193.85</v>
      </c>
      <c r="X90" s="237">
        <v>196.98</v>
      </c>
      <c r="Y90" s="237">
        <v>200.11</v>
      </c>
      <c r="Z90" s="237">
        <v>143.77</v>
      </c>
      <c r="AA90" s="237">
        <v>140.64</v>
      </c>
      <c r="AB90" s="237">
        <v>137.51</v>
      </c>
      <c r="AC90" s="237">
        <v>134.38</v>
      </c>
      <c r="AD90" s="237">
        <v>131.25</v>
      </c>
      <c r="AE90" s="370">
        <v>86</v>
      </c>
      <c r="AF90" s="374">
        <v>101.22</v>
      </c>
      <c r="AG90" s="374">
        <v>103.46</v>
      </c>
      <c r="AH90" s="374">
        <v>105.64</v>
      </c>
      <c r="AI90" s="374">
        <v>107.85</v>
      </c>
      <c r="AJ90" s="374">
        <v>110.06</v>
      </c>
      <c r="AK90" s="374">
        <v>112.27</v>
      </c>
      <c r="AL90" s="374">
        <v>114.48</v>
      </c>
      <c r="AM90" s="374">
        <v>116.69</v>
      </c>
      <c r="AN90" s="375">
        <v>118.9</v>
      </c>
      <c r="AO90" s="403">
        <v>121.11</v>
      </c>
      <c r="AP90" s="403">
        <v>123.32</v>
      </c>
      <c r="AQ90" s="375">
        <v>125.53</v>
      </c>
      <c r="AR90" s="375">
        <v>127.74</v>
      </c>
      <c r="AS90" s="367">
        <v>129.95</v>
      </c>
      <c r="AT90" s="376">
        <v>132.17</v>
      </c>
      <c r="AU90" s="237">
        <v>134.38</v>
      </c>
      <c r="AV90" s="237">
        <v>136.59</v>
      </c>
      <c r="AW90" s="237">
        <v>138.8</v>
      </c>
      <c r="AX90" s="237">
        <v>141.01</v>
      </c>
      <c r="AY90" s="237">
        <v>143.22</v>
      </c>
      <c r="AZ90" s="237">
        <v>145.43</v>
      </c>
      <c r="BA90" s="237">
        <v>125.69</v>
      </c>
      <c r="BB90" s="237">
        <v>127.9</v>
      </c>
      <c r="BC90" s="237">
        <v>130.11</v>
      </c>
      <c r="BD90" s="237">
        <v>132.32</v>
      </c>
      <c r="BE90" s="237">
        <v>92.54</v>
      </c>
      <c r="BF90" s="237">
        <v>90.33</v>
      </c>
      <c r="BG90" s="237">
        <v>88.12</v>
      </c>
      <c r="BH90" s="237">
        <v>85.91</v>
      </c>
      <c r="BI90" s="237">
        <v>83.7</v>
      </c>
    </row>
    <row r="91" spans="1:61" ht="21">
      <c r="A91" s="374">
        <v>170.69</v>
      </c>
      <c r="B91" s="374">
        <v>173.86</v>
      </c>
      <c r="C91" s="374">
        <v>177.02</v>
      </c>
      <c r="D91" s="374">
        <v>180.19</v>
      </c>
      <c r="E91" s="374">
        <v>183.36</v>
      </c>
      <c r="F91" s="374">
        <v>186.52</v>
      </c>
      <c r="G91" s="374">
        <v>189.69</v>
      </c>
      <c r="H91" s="374">
        <v>192.86</v>
      </c>
      <c r="I91" s="375">
        <v>196.02</v>
      </c>
      <c r="J91" s="621">
        <v>199.19</v>
      </c>
      <c r="K91" s="621">
        <v>202.36</v>
      </c>
      <c r="L91" s="375">
        <v>205.52</v>
      </c>
      <c r="M91" s="375">
        <v>208.69</v>
      </c>
      <c r="N91" s="629">
        <v>211.86</v>
      </c>
      <c r="O91" s="376">
        <v>215.03</v>
      </c>
      <c r="P91" s="237">
        <v>218.19</v>
      </c>
      <c r="Q91" s="237">
        <v>221.36</v>
      </c>
      <c r="R91" s="237">
        <v>224.53</v>
      </c>
      <c r="S91" s="237">
        <v>227.69</v>
      </c>
      <c r="T91" s="237">
        <v>230.86</v>
      </c>
      <c r="U91" s="237">
        <v>234.03</v>
      </c>
      <c r="V91" s="237">
        <v>192.9</v>
      </c>
      <c r="W91" s="237">
        <v>196.07</v>
      </c>
      <c r="X91" s="237">
        <v>199.23</v>
      </c>
      <c r="Y91" s="237">
        <v>202.4</v>
      </c>
      <c r="Z91" s="237">
        <v>145.4</v>
      </c>
      <c r="AA91" s="237">
        <v>142.23</v>
      </c>
      <c r="AB91" s="237">
        <v>139.06</v>
      </c>
      <c r="AC91" s="237">
        <v>135.9</v>
      </c>
      <c r="AD91" s="237">
        <v>132.73</v>
      </c>
      <c r="AE91" s="370">
        <v>87</v>
      </c>
      <c r="AF91" s="374">
        <v>102.38</v>
      </c>
      <c r="AG91" s="374">
        <v>104.62</v>
      </c>
      <c r="AH91" s="374">
        <v>106.86</v>
      </c>
      <c r="AI91" s="374">
        <v>109.9</v>
      </c>
      <c r="AJ91" s="374">
        <v>111.33</v>
      </c>
      <c r="AK91" s="374">
        <v>113.56</v>
      </c>
      <c r="AL91" s="374">
        <v>115.8</v>
      </c>
      <c r="AM91" s="374">
        <v>118.03</v>
      </c>
      <c r="AN91" s="375">
        <v>120.27</v>
      </c>
      <c r="AO91" s="403">
        <v>122.51</v>
      </c>
      <c r="AP91" s="403">
        <v>124.74</v>
      </c>
      <c r="AQ91" s="375">
        <v>126.98</v>
      </c>
      <c r="AR91" s="375">
        <v>129.21</v>
      </c>
      <c r="AS91" s="367">
        <v>131.45</v>
      </c>
      <c r="AT91" s="376">
        <v>133.69</v>
      </c>
      <c r="AU91" s="237">
        <v>135.92</v>
      </c>
      <c r="AV91" s="237">
        <v>138.16</v>
      </c>
      <c r="AW91" s="237">
        <v>140.39</v>
      </c>
      <c r="AX91" s="237">
        <v>142.63</v>
      </c>
      <c r="AY91" s="237">
        <v>144.87</v>
      </c>
      <c r="AZ91" s="237">
        <v>147.1</v>
      </c>
      <c r="BA91" s="237">
        <v>127.14</v>
      </c>
      <c r="BB91" s="237">
        <v>129.38</v>
      </c>
      <c r="BC91" s="237">
        <v>131.61</v>
      </c>
      <c r="BD91" s="237">
        <v>133.85</v>
      </c>
      <c r="BE91" s="237">
        <v>93.6</v>
      </c>
      <c r="BF91" s="237">
        <v>91.37</v>
      </c>
      <c r="BG91" s="237">
        <v>89.13</v>
      </c>
      <c r="BH91" s="237">
        <v>86.9</v>
      </c>
      <c r="BI91" s="237">
        <v>84.66</v>
      </c>
    </row>
    <row r="92" spans="1:61" ht="21">
      <c r="A92" s="374">
        <v>172.72</v>
      </c>
      <c r="B92" s="374">
        <v>175.92</v>
      </c>
      <c r="C92" s="374">
        <v>179.13</v>
      </c>
      <c r="D92" s="374">
        <v>182.33</v>
      </c>
      <c r="E92" s="374">
        <v>185.53</v>
      </c>
      <c r="F92" s="374">
        <v>188.74</v>
      </c>
      <c r="G92" s="374">
        <v>191.94</v>
      </c>
      <c r="H92" s="374">
        <v>195.14</v>
      </c>
      <c r="I92" s="375">
        <v>198.35</v>
      </c>
      <c r="J92" s="621">
        <v>201.55</v>
      </c>
      <c r="K92" s="621">
        <v>204.75</v>
      </c>
      <c r="L92" s="375">
        <v>207.96</v>
      </c>
      <c r="M92" s="375">
        <v>211.16</v>
      </c>
      <c r="N92" s="629">
        <v>214.36</v>
      </c>
      <c r="O92" s="376">
        <v>217.57</v>
      </c>
      <c r="P92" s="237">
        <v>220.77</v>
      </c>
      <c r="Q92" s="237">
        <v>223.97</v>
      </c>
      <c r="R92" s="237">
        <v>227.18</v>
      </c>
      <c r="S92" s="237">
        <v>230.38</v>
      </c>
      <c r="T92" s="237">
        <v>233.58</v>
      </c>
      <c r="U92" s="237">
        <v>236.79</v>
      </c>
      <c r="V92" s="237">
        <v>195.16</v>
      </c>
      <c r="W92" s="237">
        <v>198.36</v>
      </c>
      <c r="X92" s="237">
        <v>201.56</v>
      </c>
      <c r="Y92" s="237">
        <v>204.77</v>
      </c>
      <c r="Z92" s="237">
        <v>147.11</v>
      </c>
      <c r="AA92" s="237">
        <v>143.91</v>
      </c>
      <c r="AB92" s="237">
        <v>140.7</v>
      </c>
      <c r="AC92" s="237">
        <v>137.5</v>
      </c>
      <c r="AD92" s="237">
        <v>134.3</v>
      </c>
      <c r="AE92" s="370">
        <v>88</v>
      </c>
      <c r="AF92" s="374">
        <v>103.55</v>
      </c>
      <c r="AG92" s="374">
        <v>105.81</v>
      </c>
      <c r="AH92" s="374">
        <v>108.07</v>
      </c>
      <c r="AI92" s="374">
        <v>110.33</v>
      </c>
      <c r="AJ92" s="374">
        <v>112.59</v>
      </c>
      <c r="AK92" s="374">
        <v>114.85</v>
      </c>
      <c r="AL92" s="374">
        <v>117.12</v>
      </c>
      <c r="AM92" s="374">
        <v>119.38</v>
      </c>
      <c r="AN92" s="375">
        <v>121.64</v>
      </c>
      <c r="AO92" s="403">
        <v>123.9</v>
      </c>
      <c r="AP92" s="403">
        <v>126.16</v>
      </c>
      <c r="AQ92" s="375">
        <v>128.42</v>
      </c>
      <c r="AR92" s="375">
        <v>130.69</v>
      </c>
      <c r="AS92" s="367">
        <v>132.95</v>
      </c>
      <c r="AT92" s="376">
        <v>135.21</v>
      </c>
      <c r="AU92" s="237">
        <v>137.47</v>
      </c>
      <c r="AV92" s="237">
        <v>139.73</v>
      </c>
      <c r="AW92" s="237">
        <v>141.99</v>
      </c>
      <c r="AX92" s="237">
        <v>144.26</v>
      </c>
      <c r="AY92" s="237">
        <v>146.52</v>
      </c>
      <c r="AZ92" s="237">
        <v>148.78</v>
      </c>
      <c r="BA92" s="237">
        <v>128.6</v>
      </c>
      <c r="BB92" s="237">
        <v>130.86</v>
      </c>
      <c r="BC92" s="237">
        <v>133.12</v>
      </c>
      <c r="BD92" s="237">
        <v>135.38</v>
      </c>
      <c r="BE92" s="237">
        <v>94.67</v>
      </c>
      <c r="BF92" s="237">
        <v>92.41</v>
      </c>
      <c r="BG92" s="237">
        <v>90.15</v>
      </c>
      <c r="BH92" s="237">
        <v>87.89</v>
      </c>
      <c r="BI92" s="237">
        <v>85.63</v>
      </c>
    </row>
    <row r="93" spans="1:61" ht="21">
      <c r="A93" s="374">
        <v>174.63</v>
      </c>
      <c r="B93" s="374">
        <v>177.87</v>
      </c>
      <c r="C93" s="374">
        <v>181.11</v>
      </c>
      <c r="D93" s="374">
        <v>184.35</v>
      </c>
      <c r="E93" s="374">
        <v>187.59</v>
      </c>
      <c r="F93" s="374">
        <v>190.83</v>
      </c>
      <c r="G93" s="374">
        <v>194.07</v>
      </c>
      <c r="H93" s="374">
        <v>197.31</v>
      </c>
      <c r="I93" s="375">
        <v>200.55</v>
      </c>
      <c r="J93" s="621">
        <v>203.79</v>
      </c>
      <c r="K93" s="621">
        <v>207.03</v>
      </c>
      <c r="L93" s="375">
        <v>210.27</v>
      </c>
      <c r="M93" s="375">
        <v>213.51</v>
      </c>
      <c r="N93" s="629">
        <v>216.75</v>
      </c>
      <c r="O93" s="376">
        <v>219.98</v>
      </c>
      <c r="P93" s="237">
        <v>223.22</v>
      </c>
      <c r="Q93" s="237">
        <v>226.46</v>
      </c>
      <c r="R93" s="237">
        <v>229.7</v>
      </c>
      <c r="S93" s="237">
        <v>232.94</v>
      </c>
      <c r="T93" s="237">
        <v>236.18</v>
      </c>
      <c r="U93" s="237">
        <v>239.42</v>
      </c>
      <c r="V93" s="237">
        <v>197.34</v>
      </c>
      <c r="W93" s="237">
        <v>200.58</v>
      </c>
      <c r="X93" s="237">
        <v>203.82</v>
      </c>
      <c r="Y93" s="237">
        <v>207.06</v>
      </c>
      <c r="Z93" s="237">
        <v>148.75</v>
      </c>
      <c r="AA93" s="237">
        <v>145.51</v>
      </c>
      <c r="AB93" s="237">
        <v>142.27</v>
      </c>
      <c r="AC93" s="237">
        <v>139.03</v>
      </c>
      <c r="AD93" s="237">
        <v>135.79</v>
      </c>
      <c r="AE93" s="370">
        <v>89</v>
      </c>
      <c r="AF93" s="374">
        <v>104.71</v>
      </c>
      <c r="AG93" s="374">
        <v>107</v>
      </c>
      <c r="AH93" s="374">
        <v>109.29</v>
      </c>
      <c r="AI93" s="374">
        <v>111.57</v>
      </c>
      <c r="AJ93" s="374">
        <v>113.86</v>
      </c>
      <c r="AK93" s="374">
        <v>116.15</v>
      </c>
      <c r="AL93" s="374">
        <v>118.44</v>
      </c>
      <c r="AM93" s="374">
        <v>120.72</v>
      </c>
      <c r="AN93" s="375">
        <v>123.01</v>
      </c>
      <c r="AO93" s="403">
        <v>125.3</v>
      </c>
      <c r="AP93" s="403">
        <v>127.59</v>
      </c>
      <c r="AQ93" s="375">
        <v>129.87</v>
      </c>
      <c r="AR93" s="375">
        <v>132.16</v>
      </c>
      <c r="AS93" s="367">
        <v>134.45</v>
      </c>
      <c r="AT93" s="376">
        <v>136.73</v>
      </c>
      <c r="AU93" s="237">
        <v>139.02</v>
      </c>
      <c r="AV93" s="237">
        <v>141.31</v>
      </c>
      <c r="AW93" s="237">
        <v>143.6</v>
      </c>
      <c r="AX93" s="237">
        <v>145.88</v>
      </c>
      <c r="AY93" s="237">
        <v>148.17</v>
      </c>
      <c r="AZ93" s="237">
        <v>150.46</v>
      </c>
      <c r="BA93" s="237">
        <v>130.05</v>
      </c>
      <c r="BB93" s="237">
        <v>132.34</v>
      </c>
      <c r="BC93" s="237">
        <v>134.63</v>
      </c>
      <c r="BD93" s="237">
        <v>136.91</v>
      </c>
      <c r="BE93" s="237">
        <v>95.74</v>
      </c>
      <c r="BF93" s="237">
        <v>93.45</v>
      </c>
      <c r="BG93" s="237">
        <v>91.17</v>
      </c>
      <c r="BH93" s="237">
        <v>88.88</v>
      </c>
      <c r="BI93" s="237">
        <v>86.59</v>
      </c>
    </row>
    <row r="94" spans="1:61" ht="21">
      <c r="A94" s="374">
        <v>176.55</v>
      </c>
      <c r="B94" s="374">
        <v>179.82</v>
      </c>
      <c r="C94" s="374">
        <v>183.1</v>
      </c>
      <c r="D94" s="374">
        <v>186.38</v>
      </c>
      <c r="E94" s="374">
        <v>189.65</v>
      </c>
      <c r="F94" s="374">
        <v>192.93</v>
      </c>
      <c r="G94" s="374">
        <v>196.2</v>
      </c>
      <c r="H94" s="374">
        <v>199.48</v>
      </c>
      <c r="I94" s="375">
        <v>202.76</v>
      </c>
      <c r="J94" s="621">
        <v>206.03</v>
      </c>
      <c r="K94" s="621">
        <v>209.31</v>
      </c>
      <c r="L94" s="375">
        <v>212.58</v>
      </c>
      <c r="M94" s="375">
        <v>215.86</v>
      </c>
      <c r="N94" s="629">
        <v>219.14</v>
      </c>
      <c r="O94" s="376">
        <v>222.41</v>
      </c>
      <c r="P94" s="237">
        <v>225.69</v>
      </c>
      <c r="Q94" s="237">
        <v>228.96</v>
      </c>
      <c r="R94" s="237">
        <v>232.24</v>
      </c>
      <c r="S94" s="237">
        <v>235.52</v>
      </c>
      <c r="T94" s="237">
        <v>238.79</v>
      </c>
      <c r="U94" s="237">
        <v>242.07</v>
      </c>
      <c r="V94" s="237">
        <v>199.53</v>
      </c>
      <c r="W94" s="237">
        <v>202.81</v>
      </c>
      <c r="X94" s="237">
        <v>206.09</v>
      </c>
      <c r="Y94" s="237">
        <v>209.36</v>
      </c>
      <c r="Z94" s="237">
        <v>150.39</v>
      </c>
      <c r="AA94" s="237">
        <v>147.12</v>
      </c>
      <c r="AB94" s="237">
        <v>143.84</v>
      </c>
      <c r="AC94" s="237">
        <v>140.57</v>
      </c>
      <c r="AD94" s="237">
        <v>137.29</v>
      </c>
      <c r="AE94" s="370">
        <v>90</v>
      </c>
      <c r="AF94" s="374">
        <v>105.92</v>
      </c>
      <c r="AG94" s="374">
        <v>108.23</v>
      </c>
      <c r="AH94" s="374">
        <v>110.54</v>
      </c>
      <c r="AI94" s="374">
        <v>112.86</v>
      </c>
      <c r="AJ94" s="374">
        <v>115.17</v>
      </c>
      <c r="AK94" s="374">
        <v>117.48</v>
      </c>
      <c r="AL94" s="374">
        <v>119.8</v>
      </c>
      <c r="AM94" s="374">
        <v>122.11</v>
      </c>
      <c r="AN94" s="375">
        <v>124.42</v>
      </c>
      <c r="AO94" s="403">
        <v>126.73</v>
      </c>
      <c r="AP94" s="403">
        <v>129.05</v>
      </c>
      <c r="AQ94" s="375">
        <v>131.36</v>
      </c>
      <c r="AR94" s="375">
        <v>133.67</v>
      </c>
      <c r="AS94" s="367">
        <v>135.99</v>
      </c>
      <c r="AT94" s="376">
        <v>138.3</v>
      </c>
      <c r="AU94" s="237">
        <v>140.61</v>
      </c>
      <c r="AV94" s="237">
        <v>142.93</v>
      </c>
      <c r="AW94" s="237">
        <v>145.24</v>
      </c>
      <c r="AX94" s="237">
        <v>147.55</v>
      </c>
      <c r="AY94" s="237">
        <v>149.86</v>
      </c>
      <c r="AZ94" s="237">
        <v>152.18</v>
      </c>
      <c r="BA94" s="237">
        <v>131.53</v>
      </c>
      <c r="BB94" s="237">
        <v>133.84</v>
      </c>
      <c r="BC94" s="237">
        <v>136.16</v>
      </c>
      <c r="BD94" s="237">
        <v>138.47</v>
      </c>
      <c r="BE94" s="237">
        <v>96.83</v>
      </c>
      <c r="BF94" s="237">
        <v>94.52</v>
      </c>
      <c r="BG94" s="237">
        <v>92.21</v>
      </c>
      <c r="BH94" s="237">
        <v>89.9</v>
      </c>
      <c r="BI94" s="237">
        <v>87.58</v>
      </c>
    </row>
    <row r="95" spans="1:61" ht="21">
      <c r="A95" s="374">
        <v>178.62</v>
      </c>
      <c r="B95" s="374">
        <v>181.93</v>
      </c>
      <c r="C95" s="374">
        <v>185.24</v>
      </c>
      <c r="D95" s="374">
        <v>188.55</v>
      </c>
      <c r="E95" s="374">
        <v>191.87</v>
      </c>
      <c r="F95" s="374">
        <v>195.18</v>
      </c>
      <c r="G95" s="374">
        <v>198.49</v>
      </c>
      <c r="H95" s="374">
        <v>201.8</v>
      </c>
      <c r="I95" s="375">
        <v>205.11</v>
      </c>
      <c r="J95" s="621">
        <v>208.43</v>
      </c>
      <c r="K95" s="621">
        <v>211.74</v>
      </c>
      <c r="L95" s="375">
        <v>215.05</v>
      </c>
      <c r="M95" s="375">
        <v>218.36</v>
      </c>
      <c r="N95" s="629">
        <v>221.68</v>
      </c>
      <c r="O95" s="376">
        <v>224.99</v>
      </c>
      <c r="P95" s="237">
        <v>228.3</v>
      </c>
      <c r="Q95" s="237">
        <v>231.61</v>
      </c>
      <c r="R95" s="237">
        <v>234.93</v>
      </c>
      <c r="S95" s="237">
        <v>238.24</v>
      </c>
      <c r="T95" s="237">
        <v>241.55</v>
      </c>
      <c r="U95" s="237">
        <v>244.86</v>
      </c>
      <c r="V95" s="237">
        <v>201.81</v>
      </c>
      <c r="W95" s="237">
        <v>205.13</v>
      </c>
      <c r="X95" s="237">
        <v>208.44</v>
      </c>
      <c r="Y95" s="237">
        <v>211.75</v>
      </c>
      <c r="Z95" s="237">
        <v>152.13</v>
      </c>
      <c r="AA95" s="237">
        <v>148.82</v>
      </c>
      <c r="AB95" s="237">
        <v>145.5</v>
      </c>
      <c r="AC95" s="237">
        <v>142.19</v>
      </c>
      <c r="AD95" s="237">
        <v>138.88</v>
      </c>
      <c r="AE95" s="370">
        <v>91</v>
      </c>
      <c r="AF95" s="374">
        <v>107.09</v>
      </c>
      <c r="AG95" s="374">
        <v>109.43</v>
      </c>
      <c r="AH95" s="374">
        <v>111.77</v>
      </c>
      <c r="AI95" s="374">
        <v>114.1</v>
      </c>
      <c r="AJ95" s="374">
        <v>116.44</v>
      </c>
      <c r="AK95" s="374">
        <v>118.78</v>
      </c>
      <c r="AL95" s="374">
        <v>121.12</v>
      </c>
      <c r="AM95" s="374">
        <v>123.46</v>
      </c>
      <c r="AN95" s="375">
        <v>125.8</v>
      </c>
      <c r="AO95" s="403">
        <v>128.14</v>
      </c>
      <c r="AP95" s="403">
        <v>130.48</v>
      </c>
      <c r="AQ95" s="375">
        <v>132.81</v>
      </c>
      <c r="AR95" s="375">
        <v>135.15</v>
      </c>
      <c r="AS95" s="367">
        <v>137.49</v>
      </c>
      <c r="AT95" s="376">
        <v>139.83</v>
      </c>
      <c r="AU95" s="237">
        <v>142.17</v>
      </c>
      <c r="AV95" s="237">
        <v>144.51</v>
      </c>
      <c r="AW95" s="237">
        <v>146.85</v>
      </c>
      <c r="AX95" s="237">
        <v>149.19</v>
      </c>
      <c r="AY95" s="237">
        <v>151.52</v>
      </c>
      <c r="AZ95" s="237">
        <v>153.86</v>
      </c>
      <c r="BA95" s="237">
        <v>132.99</v>
      </c>
      <c r="BB95" s="237">
        <v>135.33</v>
      </c>
      <c r="BC95" s="237">
        <v>137.66</v>
      </c>
      <c r="BD95" s="237">
        <v>140</v>
      </c>
      <c r="BE95" s="237">
        <v>97.91</v>
      </c>
      <c r="BF95" s="237">
        <v>95.57</v>
      </c>
      <c r="BG95" s="237">
        <v>93.23</v>
      </c>
      <c r="BH95" s="237">
        <v>90.89</v>
      </c>
      <c r="BI95" s="237">
        <v>88.55</v>
      </c>
    </row>
    <row r="96" spans="1:61" ht="21">
      <c r="A96" s="374">
        <v>180.55</v>
      </c>
      <c r="B96" s="374">
        <v>183.9</v>
      </c>
      <c r="C96" s="374">
        <v>187.25</v>
      </c>
      <c r="D96" s="374">
        <v>190.6</v>
      </c>
      <c r="E96" s="374">
        <v>193.95</v>
      </c>
      <c r="F96" s="374">
        <v>197.3</v>
      </c>
      <c r="G96" s="374">
        <v>200.65</v>
      </c>
      <c r="H96" s="374">
        <v>203.99</v>
      </c>
      <c r="I96" s="375">
        <v>207.34</v>
      </c>
      <c r="J96" s="621">
        <v>210.69</v>
      </c>
      <c r="K96" s="621">
        <v>214.04</v>
      </c>
      <c r="L96" s="375">
        <v>217.39</v>
      </c>
      <c r="M96" s="375">
        <v>220.74</v>
      </c>
      <c r="N96" s="629">
        <v>224.09</v>
      </c>
      <c r="O96" s="376">
        <v>227.44</v>
      </c>
      <c r="P96" s="237">
        <v>230.79</v>
      </c>
      <c r="Q96" s="237">
        <v>234.13</v>
      </c>
      <c r="R96" s="237">
        <v>237.48</v>
      </c>
      <c r="S96" s="237">
        <v>240.83</v>
      </c>
      <c r="T96" s="237">
        <v>244.18</v>
      </c>
      <c r="U96" s="237">
        <v>247.53</v>
      </c>
      <c r="V96" s="237">
        <v>204.02</v>
      </c>
      <c r="W96" s="237">
        <v>207.37</v>
      </c>
      <c r="X96" s="237">
        <v>210.71</v>
      </c>
      <c r="Y96" s="237">
        <v>214.06</v>
      </c>
      <c r="Z96" s="237">
        <v>153.78</v>
      </c>
      <c r="AA96" s="237">
        <v>150.44</v>
      </c>
      <c r="AB96" s="237">
        <v>147.09</v>
      </c>
      <c r="AC96" s="237">
        <v>143.74</v>
      </c>
      <c r="AD96" s="237">
        <v>140.39</v>
      </c>
      <c r="AE96" s="370">
        <v>92</v>
      </c>
      <c r="AF96" s="374">
        <v>108.22</v>
      </c>
      <c r="AG96" s="374">
        <v>110.59</v>
      </c>
      <c r="AH96" s="374">
        <v>112.95</v>
      </c>
      <c r="AI96" s="374">
        <v>115.32</v>
      </c>
      <c r="AJ96" s="374">
        <v>117.68</v>
      </c>
      <c r="AK96" s="374">
        <v>120.04</v>
      </c>
      <c r="AL96" s="374">
        <v>122.41</v>
      </c>
      <c r="AM96" s="374">
        <v>124.77</v>
      </c>
      <c r="AN96" s="375">
        <v>127.14</v>
      </c>
      <c r="AO96" s="403">
        <v>129.5</v>
      </c>
      <c r="AP96" s="403">
        <v>131.87</v>
      </c>
      <c r="AQ96" s="375">
        <v>134.23</v>
      </c>
      <c r="AR96" s="375">
        <v>136.6</v>
      </c>
      <c r="AS96" s="367">
        <v>138.96</v>
      </c>
      <c r="AT96" s="376">
        <v>141.32</v>
      </c>
      <c r="AU96" s="237">
        <v>143.69</v>
      </c>
      <c r="AV96" s="237">
        <v>146.05</v>
      </c>
      <c r="AW96" s="237">
        <v>148.42</v>
      </c>
      <c r="AX96" s="237">
        <v>150.78</v>
      </c>
      <c r="AY96" s="237">
        <v>153.15</v>
      </c>
      <c r="AZ96" s="237">
        <v>155.51</v>
      </c>
      <c r="BA96" s="237">
        <v>134.42</v>
      </c>
      <c r="BB96" s="237">
        <v>136.79</v>
      </c>
      <c r="BC96" s="237">
        <v>139.15</v>
      </c>
      <c r="BD96" s="237">
        <v>141.52</v>
      </c>
      <c r="BE96" s="237">
        <v>98.96</v>
      </c>
      <c r="BF96" s="237">
        <v>96.59</v>
      </c>
      <c r="BG96" s="237">
        <v>94.23</v>
      </c>
      <c r="BH96" s="237">
        <v>91.86</v>
      </c>
      <c r="BI96" s="237">
        <v>89.5</v>
      </c>
    </row>
    <row r="97" spans="1:61" ht="21">
      <c r="A97" s="374">
        <v>182.5</v>
      </c>
      <c r="B97" s="374">
        <v>185.89</v>
      </c>
      <c r="C97" s="374">
        <v>189.27</v>
      </c>
      <c r="D97" s="374">
        <v>192.66</v>
      </c>
      <c r="E97" s="374">
        <v>196.04</v>
      </c>
      <c r="F97" s="374">
        <v>199.43</v>
      </c>
      <c r="G97" s="374">
        <v>202.81</v>
      </c>
      <c r="H97" s="374">
        <v>206.2</v>
      </c>
      <c r="I97" s="375">
        <v>209.58</v>
      </c>
      <c r="J97" s="621">
        <v>212.97</v>
      </c>
      <c r="K97" s="621">
        <v>216.35</v>
      </c>
      <c r="L97" s="375">
        <v>219.74</v>
      </c>
      <c r="M97" s="375">
        <v>223.12</v>
      </c>
      <c r="N97" s="629">
        <v>226.51</v>
      </c>
      <c r="O97" s="376">
        <v>229.89</v>
      </c>
      <c r="P97" s="237">
        <v>233.28</v>
      </c>
      <c r="Q97" s="237">
        <v>236.66</v>
      </c>
      <c r="R97" s="237">
        <v>240.05</v>
      </c>
      <c r="S97" s="237">
        <v>243.43</v>
      </c>
      <c r="T97" s="237">
        <v>246.82</v>
      </c>
      <c r="U97" s="237">
        <v>250.2</v>
      </c>
      <c r="V97" s="237">
        <v>206.23</v>
      </c>
      <c r="W97" s="237">
        <v>209.61</v>
      </c>
      <c r="X97" s="237">
        <v>213</v>
      </c>
      <c r="Y97" s="237">
        <v>216.38</v>
      </c>
      <c r="Z97" s="237">
        <v>155.45</v>
      </c>
      <c r="AA97" s="237">
        <v>152.06</v>
      </c>
      <c r="AB97" s="237">
        <v>148.68</v>
      </c>
      <c r="AC97" s="237">
        <v>145.29</v>
      </c>
      <c r="AD97" s="237">
        <v>141.91</v>
      </c>
      <c r="AE97" s="370">
        <v>93</v>
      </c>
      <c r="AF97" s="374">
        <v>109.4</v>
      </c>
      <c r="AG97" s="374">
        <v>111.79</v>
      </c>
      <c r="AH97" s="374">
        <v>114.18</v>
      </c>
      <c r="AI97" s="374">
        <v>116.57</v>
      </c>
      <c r="AJ97" s="374">
        <v>118.96</v>
      </c>
      <c r="AK97" s="374">
        <v>121.35</v>
      </c>
      <c r="AL97" s="374">
        <v>123.74</v>
      </c>
      <c r="AM97" s="374">
        <v>126.13</v>
      </c>
      <c r="AN97" s="375">
        <v>128.52</v>
      </c>
      <c r="AO97" s="403">
        <v>130.91</v>
      </c>
      <c r="AP97" s="403">
        <v>133.3</v>
      </c>
      <c r="AQ97" s="375">
        <v>135.69</v>
      </c>
      <c r="AR97" s="375">
        <v>138.08</v>
      </c>
      <c r="AS97" s="367">
        <v>140.47</v>
      </c>
      <c r="AT97" s="376">
        <v>142.86</v>
      </c>
      <c r="AU97" s="237">
        <v>145.25</v>
      </c>
      <c r="AV97" s="237">
        <v>147.64</v>
      </c>
      <c r="AW97" s="237">
        <v>150.03</v>
      </c>
      <c r="AX97" s="237">
        <v>152.42</v>
      </c>
      <c r="AY97" s="237">
        <v>154.81</v>
      </c>
      <c r="AZ97" s="237">
        <v>157.2</v>
      </c>
      <c r="BA97" s="237">
        <v>135.88</v>
      </c>
      <c r="BB97" s="237">
        <v>138.27</v>
      </c>
      <c r="BC97" s="237">
        <v>140.66</v>
      </c>
      <c r="BD97" s="237">
        <v>143.05</v>
      </c>
      <c r="BE97" s="237">
        <v>100.03</v>
      </c>
      <c r="BF97" s="237">
        <v>97.64</v>
      </c>
      <c r="BG97" s="237">
        <v>95.25</v>
      </c>
      <c r="BH97" s="237">
        <v>92.86</v>
      </c>
      <c r="BI97" s="237">
        <v>90.47</v>
      </c>
    </row>
    <row r="98" spans="1:61" ht="21">
      <c r="A98" s="374">
        <v>184.46</v>
      </c>
      <c r="B98" s="374">
        <v>187.88</v>
      </c>
      <c r="C98" s="374">
        <v>191.3</v>
      </c>
      <c r="D98" s="374">
        <v>194.72</v>
      </c>
      <c r="E98" s="374">
        <v>198.14</v>
      </c>
      <c r="F98" s="374">
        <v>201.56</v>
      </c>
      <c r="G98" s="374">
        <v>204.99</v>
      </c>
      <c r="H98" s="374">
        <v>208.41</v>
      </c>
      <c r="I98" s="375">
        <v>211.83</v>
      </c>
      <c r="J98" s="621">
        <v>215.25</v>
      </c>
      <c r="K98" s="621">
        <v>218.67</v>
      </c>
      <c r="L98" s="375">
        <v>222.09</v>
      </c>
      <c r="M98" s="375">
        <v>225.51</v>
      </c>
      <c r="N98" s="629">
        <v>228.94</v>
      </c>
      <c r="O98" s="376">
        <v>232.36</v>
      </c>
      <c r="P98" s="237">
        <v>235.78</v>
      </c>
      <c r="Q98" s="237">
        <v>239.2</v>
      </c>
      <c r="R98" s="237">
        <v>242.62</v>
      </c>
      <c r="S98" s="237">
        <v>246.04</v>
      </c>
      <c r="T98" s="237">
        <v>249.47</v>
      </c>
      <c r="U98" s="237">
        <v>252.89</v>
      </c>
      <c r="V98" s="237">
        <v>208.44</v>
      </c>
      <c r="W98" s="237">
        <v>211.86</v>
      </c>
      <c r="X98" s="237">
        <v>215.28</v>
      </c>
      <c r="Y98" s="237">
        <v>218.7</v>
      </c>
      <c r="Z98" s="237">
        <v>157.11</v>
      </c>
      <c r="AA98" s="237">
        <v>153.69</v>
      </c>
      <c r="AB98" s="237">
        <v>150.27</v>
      </c>
      <c r="AC98" s="237">
        <v>146.85</v>
      </c>
      <c r="AD98" s="237">
        <v>143.43</v>
      </c>
      <c r="AE98" s="370">
        <v>94</v>
      </c>
      <c r="AF98" s="374">
        <v>110.58</v>
      </c>
      <c r="AG98" s="374">
        <v>112.99</v>
      </c>
      <c r="AH98" s="374">
        <v>115.41</v>
      </c>
      <c r="AI98" s="374">
        <v>117.82</v>
      </c>
      <c r="AJ98" s="374">
        <v>120.24</v>
      </c>
      <c r="AK98" s="374">
        <v>122.65</v>
      </c>
      <c r="AL98" s="374">
        <v>125.07</v>
      </c>
      <c r="AM98" s="374">
        <v>127.49</v>
      </c>
      <c r="AN98" s="375">
        <v>129.9</v>
      </c>
      <c r="AO98" s="403">
        <v>132.32</v>
      </c>
      <c r="AP98" s="403">
        <v>134.73</v>
      </c>
      <c r="AQ98" s="375">
        <v>137.15</v>
      </c>
      <c r="AR98" s="375">
        <v>139.56</v>
      </c>
      <c r="AS98" s="367">
        <v>141.98</v>
      </c>
      <c r="AT98" s="376">
        <v>144.4</v>
      </c>
      <c r="AU98" s="237">
        <v>146.81</v>
      </c>
      <c r="AV98" s="237">
        <v>149.23</v>
      </c>
      <c r="AW98" s="237">
        <v>151.64</v>
      </c>
      <c r="AX98" s="237">
        <v>154.06</v>
      </c>
      <c r="AY98" s="237">
        <v>156.48</v>
      </c>
      <c r="AZ98" s="237">
        <v>158.89</v>
      </c>
      <c r="BA98" s="237">
        <v>137.34</v>
      </c>
      <c r="BB98" s="237">
        <v>139.76</v>
      </c>
      <c r="BC98" s="237">
        <v>142.18</v>
      </c>
      <c r="BD98" s="237">
        <v>144.59</v>
      </c>
      <c r="BE98" s="237">
        <v>101.11</v>
      </c>
      <c r="BF98" s="237">
        <v>98.69</v>
      </c>
      <c r="BG98" s="237">
        <v>96.28</v>
      </c>
      <c r="BH98" s="237">
        <v>93.86</v>
      </c>
      <c r="BI98" s="237">
        <v>91.44</v>
      </c>
    </row>
    <row r="99" spans="1:61" ht="21">
      <c r="A99" s="374">
        <v>186.27</v>
      </c>
      <c r="B99" s="374">
        <v>189.73</v>
      </c>
      <c r="C99" s="374">
        <v>193.18</v>
      </c>
      <c r="D99" s="374">
        <v>196.64</v>
      </c>
      <c r="E99" s="374">
        <v>200.1</v>
      </c>
      <c r="F99" s="374">
        <v>203.56</v>
      </c>
      <c r="G99" s="374">
        <v>207.02</v>
      </c>
      <c r="H99" s="374">
        <v>210.47</v>
      </c>
      <c r="I99" s="375">
        <v>213.93</v>
      </c>
      <c r="J99" s="621">
        <v>217.39</v>
      </c>
      <c r="K99" s="621">
        <v>220.85</v>
      </c>
      <c r="L99" s="375">
        <v>224.31</v>
      </c>
      <c r="M99" s="375">
        <v>227.76</v>
      </c>
      <c r="N99" s="629">
        <v>231.22</v>
      </c>
      <c r="O99" s="376">
        <v>234.68</v>
      </c>
      <c r="P99" s="237">
        <v>238.14</v>
      </c>
      <c r="Q99" s="237">
        <v>241.6</v>
      </c>
      <c r="R99" s="237">
        <v>245.05</v>
      </c>
      <c r="S99" s="237">
        <v>248.51</v>
      </c>
      <c r="T99" s="237">
        <v>251.97</v>
      </c>
      <c r="U99" s="237">
        <v>255.43</v>
      </c>
      <c r="V99" s="237">
        <v>210.57</v>
      </c>
      <c r="W99" s="237">
        <v>214.03</v>
      </c>
      <c r="X99" s="237">
        <v>217.48</v>
      </c>
      <c r="Y99" s="237">
        <v>220.94</v>
      </c>
      <c r="Z99" s="237">
        <v>158.7</v>
      </c>
      <c r="AA99" s="237">
        <v>155.24</v>
      </c>
      <c r="AB99" s="237">
        <v>151.78</v>
      </c>
      <c r="AC99" s="237">
        <v>148.32</v>
      </c>
      <c r="AD99" s="237">
        <v>144.87</v>
      </c>
      <c r="AE99" s="370">
        <v>95</v>
      </c>
      <c r="AF99" s="374">
        <v>111.76</v>
      </c>
      <c r="AG99" s="374">
        <v>114.2</v>
      </c>
      <c r="AH99" s="374">
        <v>116.64</v>
      </c>
      <c r="AI99" s="374">
        <v>119.08</v>
      </c>
      <c r="AJ99" s="374">
        <v>121.52</v>
      </c>
      <c r="AK99" s="374">
        <v>123.96</v>
      </c>
      <c r="AL99" s="374">
        <v>126.4</v>
      </c>
      <c r="AM99" s="374">
        <v>128.85</v>
      </c>
      <c r="AN99" s="375">
        <v>131.29</v>
      </c>
      <c r="AO99" s="403">
        <v>133.73</v>
      </c>
      <c r="AP99" s="403">
        <v>136.17</v>
      </c>
      <c r="AQ99" s="375">
        <v>138.61</v>
      </c>
      <c r="AR99" s="375">
        <v>141.05</v>
      </c>
      <c r="AS99" s="367">
        <v>143.5</v>
      </c>
      <c r="AT99" s="376">
        <v>145.94</v>
      </c>
      <c r="AU99" s="237">
        <v>148.38</v>
      </c>
      <c r="AV99" s="237">
        <v>150.82</v>
      </c>
      <c r="AW99" s="237">
        <v>153.26</v>
      </c>
      <c r="AX99" s="237">
        <v>155.7</v>
      </c>
      <c r="AY99" s="237">
        <v>158.14</v>
      </c>
      <c r="AZ99" s="237">
        <v>160.59</v>
      </c>
      <c r="BA99" s="237">
        <v>138.81</v>
      </c>
      <c r="BB99" s="237">
        <v>141.25</v>
      </c>
      <c r="BC99" s="237">
        <v>143.69</v>
      </c>
      <c r="BD99" s="237">
        <v>146.13</v>
      </c>
      <c r="BE99" s="237">
        <v>102.19</v>
      </c>
      <c r="BF99" s="237">
        <v>99.74</v>
      </c>
      <c r="BG99" s="237">
        <v>97.3</v>
      </c>
      <c r="BH99" s="237">
        <v>94.86</v>
      </c>
      <c r="BI99" s="237">
        <v>92.42</v>
      </c>
    </row>
    <row r="100" spans="1:61" ht="21">
      <c r="A100" s="374">
        <v>188.24</v>
      </c>
      <c r="B100" s="374">
        <v>191.73</v>
      </c>
      <c r="C100" s="374">
        <v>195.23</v>
      </c>
      <c r="D100" s="374">
        <v>198.72</v>
      </c>
      <c r="E100" s="374">
        <v>202.22</v>
      </c>
      <c r="F100" s="374">
        <v>205.71</v>
      </c>
      <c r="G100" s="374">
        <v>209.21</v>
      </c>
      <c r="H100" s="374">
        <v>212.7</v>
      </c>
      <c r="I100" s="375">
        <v>216.19</v>
      </c>
      <c r="J100" s="621">
        <v>219.69</v>
      </c>
      <c r="K100" s="621">
        <v>223.18</v>
      </c>
      <c r="L100" s="375">
        <v>226.68</v>
      </c>
      <c r="M100" s="375">
        <v>230.17</v>
      </c>
      <c r="N100" s="629">
        <v>233.67</v>
      </c>
      <c r="O100" s="376">
        <v>237.16</v>
      </c>
      <c r="P100" s="237">
        <v>240.66</v>
      </c>
      <c r="Q100" s="237">
        <v>244.15</v>
      </c>
      <c r="R100" s="237">
        <v>247.64</v>
      </c>
      <c r="S100" s="237">
        <v>251.14</v>
      </c>
      <c r="T100" s="237">
        <v>254.63</v>
      </c>
      <c r="U100" s="237">
        <v>258.13</v>
      </c>
      <c r="V100" s="237">
        <v>212.79</v>
      </c>
      <c r="W100" s="237">
        <v>216.29</v>
      </c>
      <c r="X100" s="237">
        <v>219.78</v>
      </c>
      <c r="Y100" s="237">
        <v>223.27</v>
      </c>
      <c r="Z100" s="237">
        <v>160.38</v>
      </c>
      <c r="AA100" s="237">
        <v>156.88</v>
      </c>
      <c r="AB100" s="237">
        <v>153.39</v>
      </c>
      <c r="AC100" s="237">
        <v>149.89</v>
      </c>
      <c r="AD100" s="237">
        <v>146.4</v>
      </c>
      <c r="AE100" s="370">
        <v>96</v>
      </c>
      <c r="AF100" s="374">
        <v>112.94</v>
      </c>
      <c r="AG100" s="374">
        <v>115.41</v>
      </c>
      <c r="AH100" s="374">
        <v>117.87</v>
      </c>
      <c r="AI100" s="374">
        <v>120.34</v>
      </c>
      <c r="AJ100" s="374">
        <v>122.81</v>
      </c>
      <c r="AK100" s="374">
        <v>125.27</v>
      </c>
      <c r="AL100" s="374">
        <v>127.74</v>
      </c>
      <c r="AM100" s="374">
        <v>130.21</v>
      </c>
      <c r="AN100" s="375">
        <v>132.68</v>
      </c>
      <c r="AO100" s="403">
        <v>135.14</v>
      </c>
      <c r="AP100" s="403">
        <v>137.61</v>
      </c>
      <c r="AQ100" s="375">
        <v>140.08</v>
      </c>
      <c r="AR100" s="375">
        <v>142.55</v>
      </c>
      <c r="AS100" s="367">
        <v>145.01</v>
      </c>
      <c r="AT100" s="376">
        <v>147.48</v>
      </c>
      <c r="AU100" s="237">
        <v>149.95</v>
      </c>
      <c r="AV100" s="237">
        <v>152.41</v>
      </c>
      <c r="AW100" s="237">
        <v>154.88</v>
      </c>
      <c r="AX100" s="237">
        <v>157.35</v>
      </c>
      <c r="AY100" s="237">
        <v>159.82</v>
      </c>
      <c r="AZ100" s="237">
        <v>162.28</v>
      </c>
      <c r="BA100" s="237">
        <v>140.27</v>
      </c>
      <c r="BB100" s="237">
        <v>142.74</v>
      </c>
      <c r="BC100" s="237">
        <v>145.21</v>
      </c>
      <c r="BD100" s="237">
        <v>147.67</v>
      </c>
      <c r="BE100" s="237">
        <v>103.27</v>
      </c>
      <c r="BF100" s="237">
        <v>100.8</v>
      </c>
      <c r="BG100" s="237">
        <v>98.33</v>
      </c>
      <c r="BH100" s="237">
        <v>95.86</v>
      </c>
      <c r="BI100" s="237">
        <v>93.4</v>
      </c>
    </row>
    <row r="101" spans="1:61" ht="21">
      <c r="A101" s="374">
        <v>190.22</v>
      </c>
      <c r="B101" s="374">
        <v>193.75</v>
      </c>
      <c r="C101" s="374">
        <v>197.28</v>
      </c>
      <c r="D101" s="374">
        <v>200.81</v>
      </c>
      <c r="E101" s="374">
        <v>204.35</v>
      </c>
      <c r="F101" s="374">
        <v>207.88</v>
      </c>
      <c r="G101" s="374">
        <v>211.41</v>
      </c>
      <c r="H101" s="374">
        <v>214.94</v>
      </c>
      <c r="I101" s="375">
        <v>218.47</v>
      </c>
      <c r="J101" s="621">
        <v>222</v>
      </c>
      <c r="K101" s="621">
        <v>225.53</v>
      </c>
      <c r="L101" s="375">
        <v>229.06</v>
      </c>
      <c r="M101" s="375">
        <v>232.59</v>
      </c>
      <c r="N101" s="629">
        <v>236.12</v>
      </c>
      <c r="O101" s="376">
        <v>239.65</v>
      </c>
      <c r="P101" s="237">
        <v>243.18</v>
      </c>
      <c r="Q101" s="237">
        <v>246.71</v>
      </c>
      <c r="R101" s="237">
        <v>250.25</v>
      </c>
      <c r="S101" s="237">
        <v>253.78</v>
      </c>
      <c r="T101" s="237">
        <v>257.31</v>
      </c>
      <c r="U101" s="237">
        <v>260.84</v>
      </c>
      <c r="V101" s="237">
        <v>215.02</v>
      </c>
      <c r="W101" s="237">
        <v>218.55</v>
      </c>
      <c r="X101" s="237">
        <v>222.08</v>
      </c>
      <c r="Y101" s="237">
        <v>225.61</v>
      </c>
      <c r="Z101" s="237">
        <v>162.06</v>
      </c>
      <c r="AA101" s="237">
        <v>158.53</v>
      </c>
      <c r="AB101" s="237">
        <v>155</v>
      </c>
      <c r="AC101" s="237">
        <v>151.47</v>
      </c>
      <c r="AD101" s="237">
        <v>147.94</v>
      </c>
      <c r="AE101" s="370">
        <v>97</v>
      </c>
      <c r="AF101" s="374">
        <v>114.08</v>
      </c>
      <c r="AG101" s="374">
        <v>116.57</v>
      </c>
      <c r="AH101" s="374">
        <v>119.07</v>
      </c>
      <c r="AI101" s="374">
        <v>121.59</v>
      </c>
      <c r="AJ101" s="374">
        <v>124.05</v>
      </c>
      <c r="AK101" s="374">
        <v>126.55</v>
      </c>
      <c r="AL101" s="374">
        <v>129.04</v>
      </c>
      <c r="AM101" s="374">
        <v>131.53</v>
      </c>
      <c r="AN101" s="375">
        <v>134.02</v>
      </c>
      <c r="AO101" s="403">
        <v>136.52</v>
      </c>
      <c r="AP101" s="403">
        <v>139.01</v>
      </c>
      <c r="AQ101" s="375">
        <v>141.5</v>
      </c>
      <c r="AR101" s="375">
        <v>144</v>
      </c>
      <c r="AS101" s="367">
        <v>146.49</v>
      </c>
      <c r="AT101" s="376">
        <v>148.98</v>
      </c>
      <c r="AU101" s="237">
        <v>151.47</v>
      </c>
      <c r="AV101" s="237">
        <v>153.97</v>
      </c>
      <c r="AW101" s="237">
        <v>156.46</v>
      </c>
      <c r="AX101" s="237">
        <v>158.95</v>
      </c>
      <c r="AY101" s="237">
        <v>161.45</v>
      </c>
      <c r="AZ101" s="237">
        <v>163.94</v>
      </c>
      <c r="BA101" s="237">
        <v>141.71</v>
      </c>
      <c r="BB101" s="237">
        <v>144.21</v>
      </c>
      <c r="BC101" s="237">
        <v>146.7</v>
      </c>
      <c r="BD101" s="237">
        <v>149.19</v>
      </c>
      <c r="BE101" s="237">
        <v>104.32</v>
      </c>
      <c r="BF101" s="237">
        <v>101.83</v>
      </c>
      <c r="BG101" s="237">
        <v>99.33</v>
      </c>
      <c r="BH101" s="237">
        <v>96.84</v>
      </c>
      <c r="BI101" s="237">
        <v>94.35</v>
      </c>
    </row>
    <row r="102" spans="1:61" ht="21">
      <c r="A102" s="374">
        <v>192.21</v>
      </c>
      <c r="B102" s="374">
        <v>195.78</v>
      </c>
      <c r="C102" s="374">
        <v>199.35</v>
      </c>
      <c r="D102" s="374">
        <v>202.92</v>
      </c>
      <c r="E102" s="374">
        <v>206.48</v>
      </c>
      <c r="F102" s="374">
        <v>210.05</v>
      </c>
      <c r="G102" s="374">
        <v>213.62</v>
      </c>
      <c r="H102" s="374">
        <v>217.18</v>
      </c>
      <c r="I102" s="375">
        <v>220.75</v>
      </c>
      <c r="J102" s="621">
        <v>224.32</v>
      </c>
      <c r="K102" s="621">
        <v>227.89</v>
      </c>
      <c r="L102" s="375">
        <v>231.45</v>
      </c>
      <c r="M102" s="375">
        <v>235.02</v>
      </c>
      <c r="N102" s="629">
        <v>238.59</v>
      </c>
      <c r="O102" s="376">
        <v>242.16</v>
      </c>
      <c r="P102" s="237">
        <v>245.72</v>
      </c>
      <c r="Q102" s="237">
        <v>249.29</v>
      </c>
      <c r="R102" s="237">
        <v>252.86</v>
      </c>
      <c r="S102" s="237">
        <v>256.78</v>
      </c>
      <c r="T102" s="237">
        <v>259.99</v>
      </c>
      <c r="U102" s="237">
        <v>263.56</v>
      </c>
      <c r="V102" s="237">
        <v>217.26</v>
      </c>
      <c r="W102" s="237">
        <v>220.82</v>
      </c>
      <c r="X102" s="237">
        <v>224.39</v>
      </c>
      <c r="Y102" s="237">
        <v>227.96</v>
      </c>
      <c r="Z102" s="237">
        <v>163.75</v>
      </c>
      <c r="AA102" s="237">
        <v>160.18</v>
      </c>
      <c r="AB102" s="237">
        <v>156.61</v>
      </c>
      <c r="AC102" s="237">
        <v>153.05</v>
      </c>
      <c r="AD102" s="237">
        <v>149.48</v>
      </c>
      <c r="AE102" s="370">
        <v>98</v>
      </c>
      <c r="AF102" s="374">
        <v>115.27</v>
      </c>
      <c r="AG102" s="374">
        <v>117.79</v>
      </c>
      <c r="AH102" s="374">
        <v>120.31</v>
      </c>
      <c r="AI102" s="374">
        <v>122.82</v>
      </c>
      <c r="AJ102" s="374">
        <v>125.34</v>
      </c>
      <c r="AK102" s="374">
        <v>127.86</v>
      </c>
      <c r="AL102" s="374">
        <v>130.38</v>
      </c>
      <c r="AM102" s="374">
        <v>132.9</v>
      </c>
      <c r="AN102" s="375">
        <v>135.42</v>
      </c>
      <c r="AO102" s="403">
        <v>137.94</v>
      </c>
      <c r="AP102" s="403">
        <v>140.45</v>
      </c>
      <c r="AQ102" s="375">
        <v>142.97</v>
      </c>
      <c r="AR102" s="375">
        <v>145.49</v>
      </c>
      <c r="AS102" s="367">
        <v>148.01</v>
      </c>
      <c r="AT102" s="376">
        <v>150.53</v>
      </c>
      <c r="AU102" s="237">
        <v>153.05</v>
      </c>
      <c r="AV102" s="237">
        <v>155.57</v>
      </c>
      <c r="AW102" s="237">
        <v>158.09</v>
      </c>
      <c r="AX102" s="237">
        <v>160.6</v>
      </c>
      <c r="AY102" s="237">
        <v>163.12</v>
      </c>
      <c r="AZ102" s="237">
        <v>165.64</v>
      </c>
      <c r="BA102" s="237">
        <v>143.18</v>
      </c>
      <c r="BB102" s="237">
        <v>145.7</v>
      </c>
      <c r="BC102" s="237">
        <v>148.22</v>
      </c>
      <c r="BD102" s="237">
        <v>150.74</v>
      </c>
      <c r="BE102" s="237">
        <v>105.4</v>
      </c>
      <c r="BF102" s="237">
        <v>102.88</v>
      </c>
      <c r="BG102" s="237">
        <v>100.37</v>
      </c>
      <c r="BH102" s="237">
        <v>97.85</v>
      </c>
      <c r="BI102" s="237">
        <v>95.33</v>
      </c>
    </row>
    <row r="103" spans="1:61" ht="21">
      <c r="A103" s="374">
        <v>194.22</v>
      </c>
      <c r="B103" s="374">
        <v>197.82</v>
      </c>
      <c r="C103" s="374">
        <v>201.43</v>
      </c>
      <c r="D103" s="374">
        <v>205.03</v>
      </c>
      <c r="E103" s="374">
        <v>208.63</v>
      </c>
      <c r="F103" s="374">
        <v>212.24</v>
      </c>
      <c r="G103" s="374">
        <v>215.84</v>
      </c>
      <c r="H103" s="374">
        <v>219.44</v>
      </c>
      <c r="I103" s="375">
        <v>223.05</v>
      </c>
      <c r="J103" s="621">
        <v>226.65</v>
      </c>
      <c r="K103" s="621">
        <v>230.25</v>
      </c>
      <c r="L103" s="375">
        <v>233.86</v>
      </c>
      <c r="M103" s="375">
        <v>237.46</v>
      </c>
      <c r="N103" s="629">
        <v>241.06</v>
      </c>
      <c r="O103" s="376">
        <v>244.67</v>
      </c>
      <c r="P103" s="237">
        <v>248.27</v>
      </c>
      <c r="Q103" s="237">
        <v>251.88</v>
      </c>
      <c r="R103" s="237">
        <v>255.48</v>
      </c>
      <c r="S103" s="237">
        <v>259.08</v>
      </c>
      <c r="T103" s="237">
        <v>262.69</v>
      </c>
      <c r="U103" s="237">
        <v>266.29</v>
      </c>
      <c r="V103" s="237">
        <v>219.5</v>
      </c>
      <c r="W103" s="237">
        <v>223.1</v>
      </c>
      <c r="X103" s="237">
        <v>226.7</v>
      </c>
      <c r="Y103" s="237">
        <v>230.31</v>
      </c>
      <c r="Z103" s="237">
        <v>165.44</v>
      </c>
      <c r="AA103" s="237">
        <v>164.84</v>
      </c>
      <c r="AB103" s="237">
        <v>158.24</v>
      </c>
      <c r="AC103" s="237">
        <v>154.63</v>
      </c>
      <c r="AD103" s="237">
        <v>151.03</v>
      </c>
      <c r="AE103" s="370">
        <v>99</v>
      </c>
      <c r="AF103" s="374">
        <v>116.41</v>
      </c>
      <c r="AG103" s="374">
        <v>118.96</v>
      </c>
      <c r="AH103" s="374">
        <v>121.5</v>
      </c>
      <c r="AI103" s="374">
        <v>124.05</v>
      </c>
      <c r="AJ103" s="374">
        <v>126.59</v>
      </c>
      <c r="AK103" s="374">
        <v>129.14</v>
      </c>
      <c r="AL103" s="374">
        <v>131.68</v>
      </c>
      <c r="AM103" s="374">
        <v>134.22</v>
      </c>
      <c r="AN103" s="375">
        <v>136.77</v>
      </c>
      <c r="AO103" s="403">
        <v>139.31</v>
      </c>
      <c r="AP103" s="403">
        <v>141.86</v>
      </c>
      <c r="AQ103" s="375">
        <v>144.4</v>
      </c>
      <c r="AR103" s="375">
        <v>146.95</v>
      </c>
      <c r="AS103" s="367">
        <v>149.49</v>
      </c>
      <c r="AT103" s="376">
        <v>152.03</v>
      </c>
      <c r="AU103" s="237">
        <v>154.58</v>
      </c>
      <c r="AV103" s="237">
        <v>157.12</v>
      </c>
      <c r="AW103" s="237">
        <v>159.67</v>
      </c>
      <c r="AX103" s="237">
        <v>162.21</v>
      </c>
      <c r="AY103" s="237">
        <v>164.76</v>
      </c>
      <c r="AZ103" s="237">
        <v>167.3</v>
      </c>
      <c r="BA103" s="237">
        <v>144.62</v>
      </c>
      <c r="BB103" s="237">
        <v>147.17</v>
      </c>
      <c r="BC103" s="237">
        <v>149.71</v>
      </c>
      <c r="BD103" s="237">
        <v>152.26</v>
      </c>
      <c r="BE103" s="237">
        <v>106.46</v>
      </c>
      <c r="BF103" s="237">
        <v>103.91</v>
      </c>
      <c r="BG103" s="237">
        <v>101.37</v>
      </c>
      <c r="BH103" s="237">
        <v>98.83</v>
      </c>
      <c r="BI103" s="237">
        <v>96.28</v>
      </c>
    </row>
    <row r="104" spans="1:61" ht="21">
      <c r="A104" s="374">
        <v>196.06</v>
      </c>
      <c r="B104" s="374">
        <v>199.7</v>
      </c>
      <c r="C104" s="374">
        <v>203.34</v>
      </c>
      <c r="D104" s="374">
        <v>206.98</v>
      </c>
      <c r="E104" s="374">
        <v>210.62</v>
      </c>
      <c r="F104" s="374">
        <v>214.26</v>
      </c>
      <c r="G104" s="374">
        <v>217.9</v>
      </c>
      <c r="H104" s="374">
        <v>221.54</v>
      </c>
      <c r="I104" s="375">
        <v>225.18</v>
      </c>
      <c r="J104" s="621">
        <v>228.82</v>
      </c>
      <c r="K104" s="621">
        <v>232.46</v>
      </c>
      <c r="L104" s="375">
        <v>236.1</v>
      </c>
      <c r="M104" s="375">
        <v>239.74</v>
      </c>
      <c r="N104" s="629">
        <v>243.38</v>
      </c>
      <c r="O104" s="376">
        <v>247.02</v>
      </c>
      <c r="P104" s="237">
        <v>250.66</v>
      </c>
      <c r="Q104" s="237">
        <v>254.3</v>
      </c>
      <c r="R104" s="237">
        <v>257.94</v>
      </c>
      <c r="S104" s="237">
        <v>261.58</v>
      </c>
      <c r="T104" s="237">
        <v>265.22</v>
      </c>
      <c r="U104" s="237">
        <v>268.86</v>
      </c>
      <c r="V104" s="237">
        <v>221.65</v>
      </c>
      <c r="W104" s="237">
        <v>225.29</v>
      </c>
      <c r="X104" s="237">
        <v>228.93</v>
      </c>
      <c r="Y104" s="237">
        <v>232.57</v>
      </c>
      <c r="Z104" s="237">
        <v>167.05</v>
      </c>
      <c r="AA104" s="237">
        <v>163.41</v>
      </c>
      <c r="AB104" s="237">
        <v>159.77</v>
      </c>
      <c r="AC104" s="237">
        <v>156.13</v>
      </c>
      <c r="AD104" s="237">
        <v>152.49</v>
      </c>
      <c r="AE104" s="370">
        <v>100</v>
      </c>
      <c r="AF104" s="374">
        <v>117.61</v>
      </c>
      <c r="AG104" s="374">
        <v>120.18</v>
      </c>
      <c r="AH104" s="374">
        <v>122.75</v>
      </c>
      <c r="AI104" s="374">
        <v>125.32</v>
      </c>
      <c r="AJ104" s="374">
        <v>127.89</v>
      </c>
      <c r="AK104" s="374">
        <v>130.46</v>
      </c>
      <c r="AL104" s="374">
        <v>133.03</v>
      </c>
      <c r="AM104" s="374">
        <v>135.6</v>
      </c>
      <c r="AN104" s="375">
        <v>138.17</v>
      </c>
      <c r="AO104" s="403">
        <v>140.74</v>
      </c>
      <c r="AP104" s="403">
        <v>143.31</v>
      </c>
      <c r="AQ104" s="375">
        <v>145.88</v>
      </c>
      <c r="AR104" s="375">
        <v>148.45</v>
      </c>
      <c r="AS104" s="367">
        <v>151.02</v>
      </c>
      <c r="AT104" s="376">
        <v>153.59</v>
      </c>
      <c r="AU104" s="237">
        <v>156.16</v>
      </c>
      <c r="AV104" s="237">
        <v>158.73</v>
      </c>
      <c r="AW104" s="237">
        <v>161.3</v>
      </c>
      <c r="AX104" s="237">
        <v>163.87</v>
      </c>
      <c r="AY104" s="237">
        <v>166.44</v>
      </c>
      <c r="AZ104" s="237">
        <v>169.01</v>
      </c>
      <c r="BA104" s="237">
        <v>146.1</v>
      </c>
      <c r="BB104" s="237">
        <v>148.67</v>
      </c>
      <c r="BC104" s="237">
        <v>151.24</v>
      </c>
      <c r="BD104" s="237">
        <v>153.81</v>
      </c>
      <c r="BE104" s="237">
        <v>107.55</v>
      </c>
      <c r="BF104" s="237">
        <v>104.98</v>
      </c>
      <c r="BG104" s="237">
        <v>102.41</v>
      </c>
      <c r="BH104" s="237">
        <v>99.84</v>
      </c>
      <c r="BI104" s="237">
        <v>97.27</v>
      </c>
    </row>
    <row r="105" spans="1:61" ht="21">
      <c r="A105" s="374">
        <v>198.08</v>
      </c>
      <c r="B105" s="374">
        <v>201.76</v>
      </c>
      <c r="C105" s="374">
        <v>205.44</v>
      </c>
      <c r="D105" s="374">
        <v>209.11</v>
      </c>
      <c r="E105" s="374">
        <v>212.79</v>
      </c>
      <c r="F105" s="374">
        <v>216.47</v>
      </c>
      <c r="G105" s="374">
        <v>220.14</v>
      </c>
      <c r="H105" s="374">
        <v>223.82</v>
      </c>
      <c r="I105" s="375">
        <v>227.5</v>
      </c>
      <c r="J105" s="621">
        <v>231.17</v>
      </c>
      <c r="K105" s="621">
        <v>234.85</v>
      </c>
      <c r="L105" s="375">
        <v>238.53</v>
      </c>
      <c r="M105" s="375">
        <v>242.2</v>
      </c>
      <c r="N105" s="629">
        <v>245.88</v>
      </c>
      <c r="O105" s="376">
        <v>249.55</v>
      </c>
      <c r="P105" s="237">
        <v>253.23</v>
      </c>
      <c r="Q105" s="237">
        <v>256.91</v>
      </c>
      <c r="R105" s="237">
        <v>260.58</v>
      </c>
      <c r="S105" s="237">
        <v>264.26</v>
      </c>
      <c r="T105" s="237">
        <v>267.94</v>
      </c>
      <c r="U105" s="237">
        <v>271.61</v>
      </c>
      <c r="V105" s="237">
        <v>223.9</v>
      </c>
      <c r="W105" s="237">
        <v>227.57</v>
      </c>
      <c r="X105" s="237">
        <v>231.25</v>
      </c>
      <c r="Y105" s="237">
        <v>234.93</v>
      </c>
      <c r="Z105" s="237">
        <v>168.75</v>
      </c>
      <c r="AA105" s="237">
        <v>165.08</v>
      </c>
      <c r="AB105" s="237">
        <v>161.4</v>
      </c>
      <c r="AC105" s="237">
        <v>157.72</v>
      </c>
      <c r="AD105" s="237">
        <v>154.05</v>
      </c>
      <c r="AE105" s="370">
        <v>101</v>
      </c>
      <c r="AF105" s="374">
        <v>118.76</v>
      </c>
      <c r="AG105" s="374">
        <v>121.35</v>
      </c>
      <c r="AH105" s="374">
        <v>123.95</v>
      </c>
      <c r="AI105" s="374">
        <v>126.54</v>
      </c>
      <c r="AJ105" s="374">
        <v>129.14</v>
      </c>
      <c r="AK105" s="374">
        <v>131.74</v>
      </c>
      <c r="AL105" s="374">
        <v>134.33</v>
      </c>
      <c r="AM105" s="374">
        <v>136.93</v>
      </c>
      <c r="AN105" s="375">
        <v>139.52</v>
      </c>
      <c r="AO105" s="403">
        <v>142.12</v>
      </c>
      <c r="AP105" s="403">
        <v>144.71</v>
      </c>
      <c r="AQ105" s="375">
        <v>147.31</v>
      </c>
      <c r="AR105" s="375">
        <v>149.91</v>
      </c>
      <c r="AS105" s="367">
        <v>152.5</v>
      </c>
      <c r="AT105" s="376">
        <v>155.1</v>
      </c>
      <c r="AU105" s="237">
        <v>157.69</v>
      </c>
      <c r="AV105" s="237">
        <v>160.29</v>
      </c>
      <c r="AW105" s="237">
        <v>162.88</v>
      </c>
      <c r="AX105" s="237">
        <v>165.48</v>
      </c>
      <c r="AY105" s="237">
        <v>168.07</v>
      </c>
      <c r="AZ105" s="237">
        <v>170.67</v>
      </c>
      <c r="BA105" s="237">
        <v>147.54</v>
      </c>
      <c r="BB105" s="237">
        <v>150.13</v>
      </c>
      <c r="BC105" s="237">
        <v>152.73</v>
      </c>
      <c r="BD105" s="237">
        <v>155.33</v>
      </c>
      <c r="BE105" s="237">
        <v>108.6</v>
      </c>
      <c r="BF105" s="237">
        <v>106.01</v>
      </c>
      <c r="BG105" s="237">
        <v>103.41</v>
      </c>
      <c r="BH105" s="237">
        <v>100.82</v>
      </c>
      <c r="BI105" s="237">
        <v>98.22</v>
      </c>
    </row>
    <row r="106" spans="1:61" ht="21">
      <c r="A106" s="374">
        <v>199.94</v>
      </c>
      <c r="B106" s="374">
        <v>203.66</v>
      </c>
      <c r="C106" s="374">
        <v>207.37</v>
      </c>
      <c r="D106" s="374">
        <v>211.08</v>
      </c>
      <c r="E106" s="374">
        <v>214.79</v>
      </c>
      <c r="F106" s="374">
        <v>218.51</v>
      </c>
      <c r="G106" s="374">
        <v>222.22</v>
      </c>
      <c r="H106" s="374">
        <v>225.93</v>
      </c>
      <c r="I106" s="375">
        <v>229.64</v>
      </c>
      <c r="J106" s="621">
        <v>233.36</v>
      </c>
      <c r="K106" s="621">
        <v>237.07</v>
      </c>
      <c r="L106" s="375">
        <v>240.78</v>
      </c>
      <c r="M106" s="375">
        <v>244.5</v>
      </c>
      <c r="N106" s="629">
        <v>248.21</v>
      </c>
      <c r="O106" s="376">
        <v>251.92</v>
      </c>
      <c r="P106" s="237">
        <v>255.63</v>
      </c>
      <c r="Q106" s="237">
        <v>259.35</v>
      </c>
      <c r="R106" s="237">
        <v>263.06</v>
      </c>
      <c r="S106" s="237">
        <v>266.77</v>
      </c>
      <c r="T106" s="237">
        <v>270.49</v>
      </c>
      <c r="U106" s="237">
        <v>274.2</v>
      </c>
      <c r="V106" s="237">
        <v>226.05</v>
      </c>
      <c r="W106" s="237">
        <v>229.77</v>
      </c>
      <c r="X106" s="237">
        <v>233.48</v>
      </c>
      <c r="Y106" s="237">
        <v>237.19</v>
      </c>
      <c r="Z106" s="237">
        <v>170.36</v>
      </c>
      <c r="AA106" s="237">
        <v>166.65</v>
      </c>
      <c r="AB106" s="237">
        <v>162.94</v>
      </c>
      <c r="AC106" s="237">
        <v>159.22</v>
      </c>
      <c r="AD106" s="237">
        <v>155.51</v>
      </c>
      <c r="AE106" s="370">
        <v>102</v>
      </c>
      <c r="AF106" s="374">
        <v>119.95</v>
      </c>
      <c r="AG106" s="374">
        <v>122.58</v>
      </c>
      <c r="AH106" s="374">
        <v>125.2</v>
      </c>
      <c r="AI106" s="374">
        <v>127.82</v>
      </c>
      <c r="AJ106" s="374">
        <v>130.44</v>
      </c>
      <c r="AK106" s="374">
        <v>133.06</v>
      </c>
      <c r="AL106" s="374">
        <v>135.68</v>
      </c>
      <c r="AM106" s="374">
        <v>138.3</v>
      </c>
      <c r="AN106" s="375">
        <v>140.93</v>
      </c>
      <c r="AO106" s="403">
        <v>143.55</v>
      </c>
      <c r="AP106" s="403">
        <v>146.17</v>
      </c>
      <c r="AQ106" s="375">
        <v>148.79</v>
      </c>
      <c r="AR106" s="375">
        <v>151.41</v>
      </c>
      <c r="AS106" s="367">
        <v>154.03</v>
      </c>
      <c r="AT106" s="376">
        <v>156.65</v>
      </c>
      <c r="AU106" s="237">
        <v>159.28</v>
      </c>
      <c r="AV106" s="237">
        <v>161.9</v>
      </c>
      <c r="AW106" s="237">
        <v>164.52</v>
      </c>
      <c r="AX106" s="237">
        <v>167.14</v>
      </c>
      <c r="AY106" s="237">
        <v>169.76</v>
      </c>
      <c r="AZ106" s="237">
        <v>172.38</v>
      </c>
      <c r="BA106" s="237">
        <v>149.01</v>
      </c>
      <c r="BB106" s="237">
        <v>151.64</v>
      </c>
      <c r="BC106" s="237">
        <v>154.26</v>
      </c>
      <c r="BD106" s="237">
        <v>156.88</v>
      </c>
      <c r="BE106" s="237">
        <v>109.69</v>
      </c>
      <c r="BF106" s="237">
        <v>107.07</v>
      </c>
      <c r="BG106" s="237">
        <v>104.45</v>
      </c>
      <c r="BH106" s="237">
        <v>101.83</v>
      </c>
      <c r="BI106" s="237">
        <v>99.21</v>
      </c>
    </row>
    <row r="107" spans="1:61" ht="21">
      <c r="A107" s="374">
        <v>201.98</v>
      </c>
      <c r="B107" s="374">
        <v>205.73</v>
      </c>
      <c r="C107" s="374">
        <v>209.48</v>
      </c>
      <c r="D107" s="374">
        <v>213.23</v>
      </c>
      <c r="E107" s="374">
        <v>216.98</v>
      </c>
      <c r="F107" s="374">
        <v>220.73</v>
      </c>
      <c r="G107" s="374">
        <v>224.48</v>
      </c>
      <c r="H107" s="374">
        <v>228.23</v>
      </c>
      <c r="I107" s="375">
        <v>231.98</v>
      </c>
      <c r="J107" s="621">
        <v>235.73</v>
      </c>
      <c r="K107" s="621">
        <v>239.48</v>
      </c>
      <c r="L107" s="375">
        <v>243.23</v>
      </c>
      <c r="M107" s="375">
        <v>246.98</v>
      </c>
      <c r="N107" s="629">
        <v>250.72</v>
      </c>
      <c r="O107" s="376">
        <v>254.47</v>
      </c>
      <c r="P107" s="237">
        <v>258.22</v>
      </c>
      <c r="Q107" s="237">
        <v>261.97</v>
      </c>
      <c r="R107" s="237">
        <v>265.72</v>
      </c>
      <c r="S107" s="237">
        <v>269.47</v>
      </c>
      <c r="T107" s="237">
        <v>273.22</v>
      </c>
      <c r="U107" s="237">
        <v>276.97</v>
      </c>
      <c r="V107" s="237">
        <v>228.32</v>
      </c>
      <c r="W107" s="237">
        <v>232.07</v>
      </c>
      <c r="X107" s="237">
        <v>235.82</v>
      </c>
      <c r="Y107" s="237">
        <v>239.57</v>
      </c>
      <c r="Z107" s="237">
        <v>172.08</v>
      </c>
      <c r="AA107" s="237">
        <v>168.33</v>
      </c>
      <c r="AB107" s="237">
        <v>164.58</v>
      </c>
      <c r="AC107" s="237">
        <v>160.83</v>
      </c>
      <c r="AD107" s="237">
        <v>157.08</v>
      </c>
      <c r="AE107" s="370">
        <v>103</v>
      </c>
      <c r="AF107" s="374">
        <v>121.11</v>
      </c>
      <c r="AG107" s="374">
        <v>123.75</v>
      </c>
      <c r="AH107" s="374">
        <v>126.4</v>
      </c>
      <c r="AI107" s="374">
        <v>129.05</v>
      </c>
      <c r="AJ107" s="374">
        <v>131.7</v>
      </c>
      <c r="AK107" s="374">
        <v>134.34</v>
      </c>
      <c r="AL107" s="374">
        <v>136.99</v>
      </c>
      <c r="AM107" s="374">
        <v>139.64</v>
      </c>
      <c r="AN107" s="375">
        <v>142.28</v>
      </c>
      <c r="AO107" s="403">
        <v>144.93</v>
      </c>
      <c r="AP107" s="403">
        <v>147.58</v>
      </c>
      <c r="AQ107" s="375">
        <v>150.23</v>
      </c>
      <c r="AR107" s="375">
        <v>152.87</v>
      </c>
      <c r="AS107" s="367">
        <v>155.52</v>
      </c>
      <c r="AT107" s="376">
        <v>158.17</v>
      </c>
      <c r="AU107" s="237">
        <v>160.81</v>
      </c>
      <c r="AV107" s="237">
        <v>163.46</v>
      </c>
      <c r="AW107" s="237">
        <v>166.11</v>
      </c>
      <c r="AX107" s="237">
        <v>168.76</v>
      </c>
      <c r="AY107" s="237">
        <v>171.4</v>
      </c>
      <c r="AZ107" s="237">
        <v>174.05</v>
      </c>
      <c r="BA107" s="237">
        <v>150.46</v>
      </c>
      <c r="BB107" s="237">
        <v>153.11</v>
      </c>
      <c r="BC107" s="237">
        <v>155.75</v>
      </c>
      <c r="BD107" s="237">
        <v>158.4</v>
      </c>
      <c r="BE107" s="237">
        <v>110.75</v>
      </c>
      <c r="BF107" s="237">
        <v>108.11</v>
      </c>
      <c r="BG107" s="237">
        <v>105.46</v>
      </c>
      <c r="BH107" s="237">
        <v>102.81</v>
      </c>
      <c r="BI107" s="237">
        <v>100.17</v>
      </c>
    </row>
    <row r="108" spans="1:61" ht="21">
      <c r="A108" s="374">
        <v>203.86</v>
      </c>
      <c r="B108" s="374">
        <v>207.64</v>
      </c>
      <c r="C108" s="374">
        <v>211.43</v>
      </c>
      <c r="D108" s="374">
        <v>215.21</v>
      </c>
      <c r="E108" s="374">
        <v>219</v>
      </c>
      <c r="F108" s="374">
        <v>222.78</v>
      </c>
      <c r="G108" s="374">
        <v>226.57</v>
      </c>
      <c r="H108" s="374">
        <v>230.35</v>
      </c>
      <c r="I108" s="375">
        <v>234.14</v>
      </c>
      <c r="J108" s="621">
        <v>237.93</v>
      </c>
      <c r="K108" s="621">
        <v>241.71</v>
      </c>
      <c r="L108" s="375">
        <v>245.5</v>
      </c>
      <c r="M108" s="375">
        <v>249.28</v>
      </c>
      <c r="N108" s="629">
        <v>253.07</v>
      </c>
      <c r="O108" s="376">
        <v>256.85</v>
      </c>
      <c r="P108" s="237">
        <v>260.64</v>
      </c>
      <c r="Q108" s="237">
        <v>264.43</v>
      </c>
      <c r="R108" s="237">
        <v>268.21</v>
      </c>
      <c r="S108" s="237">
        <v>272</v>
      </c>
      <c r="T108" s="237">
        <v>275.78</v>
      </c>
      <c r="U108" s="237">
        <v>279.57</v>
      </c>
      <c r="V108" s="237">
        <v>230.48</v>
      </c>
      <c r="W108" s="237">
        <v>234.27</v>
      </c>
      <c r="X108" s="237">
        <v>238.05</v>
      </c>
      <c r="Y108" s="237">
        <v>241.84</v>
      </c>
      <c r="Z108" s="237">
        <v>173.7</v>
      </c>
      <c r="AA108" s="237">
        <v>169.91</v>
      </c>
      <c r="AB108" s="237">
        <v>166.13</v>
      </c>
      <c r="AC108" s="237">
        <v>162.34</v>
      </c>
      <c r="AD108" s="237">
        <v>158.56</v>
      </c>
      <c r="AE108" s="370">
        <v>104</v>
      </c>
      <c r="AF108" s="374">
        <v>122.26</v>
      </c>
      <c r="AG108" s="374">
        <v>124.93</v>
      </c>
      <c r="AH108" s="374">
        <v>127.61</v>
      </c>
      <c r="AI108" s="374">
        <v>130.28</v>
      </c>
      <c r="AJ108" s="374">
        <v>132.95</v>
      </c>
      <c r="AK108" s="374">
        <v>135.63</v>
      </c>
      <c r="AL108" s="374">
        <v>138.3</v>
      </c>
      <c r="AM108" s="374">
        <v>140.97</v>
      </c>
      <c r="AN108" s="375">
        <v>143.64</v>
      </c>
      <c r="AO108" s="403">
        <v>146.32</v>
      </c>
      <c r="AP108" s="403">
        <v>148.99</v>
      </c>
      <c r="AQ108" s="375">
        <v>151.66</v>
      </c>
      <c r="AR108" s="375">
        <v>154.34</v>
      </c>
      <c r="AS108" s="367">
        <v>157.01</v>
      </c>
      <c r="AT108" s="376">
        <v>159.68</v>
      </c>
      <c r="AU108" s="237">
        <v>162.35</v>
      </c>
      <c r="AV108" s="237">
        <v>165.03</v>
      </c>
      <c r="AW108" s="237">
        <v>167.7</v>
      </c>
      <c r="AX108" s="237">
        <v>170.37</v>
      </c>
      <c r="AY108" s="237">
        <v>173.05</v>
      </c>
      <c r="AZ108" s="237">
        <v>175.72</v>
      </c>
      <c r="BA108" s="237">
        <v>151.91</v>
      </c>
      <c r="BB108" s="237">
        <v>154.58</v>
      </c>
      <c r="BC108" s="237">
        <v>157.25</v>
      </c>
      <c r="BD108" s="237">
        <v>159.93</v>
      </c>
      <c r="BE108" s="237">
        <v>111.82</v>
      </c>
      <c r="BF108" s="237">
        <v>109.14</v>
      </c>
      <c r="BG108" s="237">
        <v>106.47</v>
      </c>
      <c r="BH108" s="237">
        <v>103.8</v>
      </c>
      <c r="BI108" s="237">
        <v>101.12</v>
      </c>
    </row>
    <row r="109" spans="1:61" ht="21">
      <c r="A109" s="374">
        <v>205.92</v>
      </c>
      <c r="B109" s="374">
        <v>209.74</v>
      </c>
      <c r="C109" s="374">
        <v>213.56</v>
      </c>
      <c r="D109" s="374">
        <v>217.39</v>
      </c>
      <c r="E109" s="374">
        <v>221.21</v>
      </c>
      <c r="F109" s="374">
        <v>225.03</v>
      </c>
      <c r="G109" s="374">
        <v>228.85</v>
      </c>
      <c r="H109" s="374">
        <v>232.67</v>
      </c>
      <c r="I109" s="375">
        <v>236.5</v>
      </c>
      <c r="J109" s="621">
        <v>240.32</v>
      </c>
      <c r="K109" s="621">
        <v>244.14</v>
      </c>
      <c r="L109" s="375">
        <v>247.96</v>
      </c>
      <c r="M109" s="375">
        <v>251.78</v>
      </c>
      <c r="N109" s="629">
        <v>255.61</v>
      </c>
      <c r="O109" s="376">
        <v>259.43</v>
      </c>
      <c r="P109" s="237">
        <v>263.25</v>
      </c>
      <c r="Q109" s="237">
        <v>267.07</v>
      </c>
      <c r="R109" s="237">
        <v>270.89</v>
      </c>
      <c r="S109" s="237">
        <v>274.72</v>
      </c>
      <c r="T109" s="237">
        <v>278.54</v>
      </c>
      <c r="U109" s="237">
        <v>282.36</v>
      </c>
      <c r="V109" s="237">
        <v>232.76</v>
      </c>
      <c r="W109" s="237">
        <v>236.58</v>
      </c>
      <c r="X109" s="237">
        <v>240.4</v>
      </c>
      <c r="Y109" s="237">
        <v>244.23</v>
      </c>
      <c r="Z109" s="237">
        <v>175.43</v>
      </c>
      <c r="AA109" s="237">
        <v>171.61</v>
      </c>
      <c r="AB109" s="237">
        <v>167.79</v>
      </c>
      <c r="AC109" s="237">
        <v>163.96</v>
      </c>
      <c r="AD109" s="237">
        <v>160.14</v>
      </c>
      <c r="AE109" s="370">
        <v>105</v>
      </c>
      <c r="AF109" s="374">
        <v>123.47</v>
      </c>
      <c r="AG109" s="374">
        <v>126.17</v>
      </c>
      <c r="AH109" s="374">
        <v>128.87</v>
      </c>
      <c r="AI109" s="374">
        <v>131.56</v>
      </c>
      <c r="AJ109" s="374">
        <v>134.26</v>
      </c>
      <c r="AK109" s="374">
        <v>136.96</v>
      </c>
      <c r="AL109" s="374">
        <v>139.66</v>
      </c>
      <c r="AM109" s="374">
        <v>142.36</v>
      </c>
      <c r="AN109" s="375">
        <v>145.06</v>
      </c>
      <c r="AO109" s="403">
        <v>147.76</v>
      </c>
      <c r="AP109" s="403">
        <v>150.45</v>
      </c>
      <c r="AQ109" s="375">
        <v>153.15</v>
      </c>
      <c r="AR109" s="375">
        <v>155.85</v>
      </c>
      <c r="AS109" s="367">
        <v>158.55</v>
      </c>
      <c r="AT109" s="376">
        <v>161.25</v>
      </c>
      <c r="AU109" s="237">
        <v>163.95</v>
      </c>
      <c r="AV109" s="237">
        <v>166.64</v>
      </c>
      <c r="AW109" s="237">
        <v>169.34</v>
      </c>
      <c r="AX109" s="237">
        <v>172.04</v>
      </c>
      <c r="AY109" s="237">
        <v>174.74</v>
      </c>
      <c r="AZ109" s="237">
        <v>177.44</v>
      </c>
      <c r="BA109" s="237">
        <v>153.39</v>
      </c>
      <c r="BB109" s="237">
        <v>156.09</v>
      </c>
      <c r="BC109" s="237">
        <v>158.78</v>
      </c>
      <c r="BD109" s="237">
        <v>161.48</v>
      </c>
      <c r="BE109" s="237">
        <v>112.91</v>
      </c>
      <c r="BF109" s="237">
        <v>110.21</v>
      </c>
      <c r="BG109" s="237">
        <v>107.51</v>
      </c>
      <c r="BH109" s="237">
        <v>104.8</v>
      </c>
      <c r="BI109" s="237">
        <v>102.12</v>
      </c>
    </row>
    <row r="110" spans="1:61" ht="21">
      <c r="A110" s="374">
        <v>207.8</v>
      </c>
      <c r="B110" s="374">
        <v>211.66</v>
      </c>
      <c r="C110" s="374">
        <v>215.52</v>
      </c>
      <c r="D110" s="374">
        <v>219.38</v>
      </c>
      <c r="E110" s="374">
        <v>223.24</v>
      </c>
      <c r="F110" s="374">
        <v>227.1</v>
      </c>
      <c r="G110" s="374">
        <v>230.96</v>
      </c>
      <c r="H110" s="374">
        <v>234.81</v>
      </c>
      <c r="I110" s="375">
        <v>238.67</v>
      </c>
      <c r="J110" s="621">
        <v>242.53</v>
      </c>
      <c r="K110" s="621">
        <v>246.39</v>
      </c>
      <c r="L110" s="375">
        <v>250.25</v>
      </c>
      <c r="M110" s="375">
        <v>254.11</v>
      </c>
      <c r="N110" s="629">
        <v>257.96</v>
      </c>
      <c r="O110" s="376">
        <v>261.82</v>
      </c>
      <c r="P110" s="237">
        <v>265.68</v>
      </c>
      <c r="Q110" s="237">
        <v>269.54</v>
      </c>
      <c r="R110" s="237">
        <v>273.4</v>
      </c>
      <c r="S110" s="237">
        <v>277.26</v>
      </c>
      <c r="T110" s="237">
        <v>281.11</v>
      </c>
      <c r="U110" s="237">
        <v>284.97</v>
      </c>
      <c r="V110" s="237">
        <v>234.93</v>
      </c>
      <c r="W110" s="237">
        <v>238.79</v>
      </c>
      <c r="X110" s="237">
        <v>242.65</v>
      </c>
      <c r="Y110" s="237">
        <v>246.51</v>
      </c>
      <c r="Z110" s="237">
        <v>177.06</v>
      </c>
      <c r="AA110" s="237">
        <v>173.2</v>
      </c>
      <c r="AB110" s="237">
        <v>169.34</v>
      </c>
      <c r="AC110" s="237">
        <v>165.48</v>
      </c>
      <c r="AD110" s="237">
        <v>161.62</v>
      </c>
      <c r="AE110" s="370">
        <v>106</v>
      </c>
      <c r="AF110" s="374">
        <v>124.63</v>
      </c>
      <c r="AG110" s="374">
        <v>127.35</v>
      </c>
      <c r="AH110" s="374">
        <v>130.08</v>
      </c>
      <c r="AI110" s="374">
        <v>132.8</v>
      </c>
      <c r="AJ110" s="374">
        <v>135.52</v>
      </c>
      <c r="AK110" s="374">
        <v>138.25</v>
      </c>
      <c r="AL110" s="374">
        <v>140.97</v>
      </c>
      <c r="AM110" s="374">
        <v>143.7</v>
      </c>
      <c r="AN110" s="375">
        <v>146.42</v>
      </c>
      <c r="AO110" s="403">
        <v>149.14</v>
      </c>
      <c r="AP110" s="403">
        <v>151.87</v>
      </c>
      <c r="AQ110" s="375">
        <v>154.59</v>
      </c>
      <c r="AR110" s="375">
        <v>157.32</v>
      </c>
      <c r="AS110" s="367">
        <v>160.04</v>
      </c>
      <c r="AT110" s="376">
        <v>162.77</v>
      </c>
      <c r="AU110" s="237">
        <v>165.49</v>
      </c>
      <c r="AV110" s="237">
        <v>168.21</v>
      </c>
      <c r="AW110" s="237">
        <v>170.94</v>
      </c>
      <c r="AX110" s="237">
        <v>173.66</v>
      </c>
      <c r="AY110" s="237">
        <v>176.39</v>
      </c>
      <c r="AZ110" s="237">
        <v>179.11</v>
      </c>
      <c r="BA110" s="237">
        <v>154.84</v>
      </c>
      <c r="BB110" s="237">
        <v>157.56</v>
      </c>
      <c r="BC110" s="237">
        <v>160.29</v>
      </c>
      <c r="BD110" s="237">
        <v>163.01</v>
      </c>
      <c r="BE110" s="237">
        <v>113.97</v>
      </c>
      <c r="BF110" s="237">
        <v>111.25</v>
      </c>
      <c r="BG110" s="237">
        <v>108.53</v>
      </c>
      <c r="BH110" s="237">
        <v>105.8</v>
      </c>
      <c r="BI110" s="237">
        <v>103.08</v>
      </c>
    </row>
    <row r="111" spans="1:61" ht="21">
      <c r="A111" s="374">
        <v>209.7</v>
      </c>
      <c r="B111" s="374">
        <v>213.59</v>
      </c>
      <c r="C111" s="374">
        <v>217.49</v>
      </c>
      <c r="D111" s="374">
        <v>221.38</v>
      </c>
      <c r="E111" s="374">
        <v>225.28</v>
      </c>
      <c r="F111" s="374">
        <v>229.17</v>
      </c>
      <c r="G111" s="374">
        <v>233.06</v>
      </c>
      <c r="H111" s="374">
        <v>236.96</v>
      </c>
      <c r="I111" s="375">
        <v>240.85</v>
      </c>
      <c r="J111" s="621">
        <v>244.75</v>
      </c>
      <c r="K111" s="621">
        <v>248.64</v>
      </c>
      <c r="L111" s="375">
        <v>252.54</v>
      </c>
      <c r="M111" s="375">
        <v>256.43</v>
      </c>
      <c r="N111" s="629">
        <v>260.33</v>
      </c>
      <c r="O111" s="376">
        <v>264.22</v>
      </c>
      <c r="P111" s="237">
        <v>268.12</v>
      </c>
      <c r="Q111" s="237">
        <v>272.01</v>
      </c>
      <c r="R111" s="237">
        <v>275.91</v>
      </c>
      <c r="S111" s="237">
        <v>279.8</v>
      </c>
      <c r="T111" s="237">
        <v>283.7</v>
      </c>
      <c r="U111" s="237">
        <v>287.59</v>
      </c>
      <c r="V111" s="237">
        <v>237.11</v>
      </c>
      <c r="W111" s="237">
        <v>241</v>
      </c>
      <c r="X111" s="237">
        <v>244.9</v>
      </c>
      <c r="Y111" s="237">
        <v>248.79</v>
      </c>
      <c r="Z111" s="237">
        <v>178.69</v>
      </c>
      <c r="AA111" s="237">
        <v>174.79</v>
      </c>
      <c r="AB111" s="237">
        <v>170.9</v>
      </c>
      <c r="AC111" s="237">
        <v>167</v>
      </c>
      <c r="AD111" s="237">
        <v>163.11</v>
      </c>
      <c r="AE111" s="370">
        <v>107</v>
      </c>
      <c r="AF111" s="374">
        <v>125.79</v>
      </c>
      <c r="AG111" s="374">
        <v>128.54</v>
      </c>
      <c r="AH111" s="374">
        <v>131.29</v>
      </c>
      <c r="AI111" s="374">
        <v>134.04</v>
      </c>
      <c r="AJ111" s="374">
        <v>136.79</v>
      </c>
      <c r="AK111" s="374">
        <v>139.54</v>
      </c>
      <c r="AL111" s="374">
        <v>142.29</v>
      </c>
      <c r="AM111" s="374">
        <v>145.04</v>
      </c>
      <c r="AN111" s="375">
        <v>147.79</v>
      </c>
      <c r="AO111" s="403">
        <v>150.54</v>
      </c>
      <c r="AP111" s="403">
        <v>153.29</v>
      </c>
      <c r="AQ111" s="375">
        <v>156.04</v>
      </c>
      <c r="AR111" s="375">
        <v>158.79</v>
      </c>
      <c r="AS111" s="367">
        <v>161.54</v>
      </c>
      <c r="AT111" s="376">
        <v>164.29</v>
      </c>
      <c r="AU111" s="237">
        <v>167.04</v>
      </c>
      <c r="AV111" s="237">
        <v>169.79</v>
      </c>
      <c r="AW111" s="237">
        <v>172.54</v>
      </c>
      <c r="AX111" s="237">
        <v>175.29</v>
      </c>
      <c r="AY111" s="237">
        <v>178.04</v>
      </c>
      <c r="AZ111" s="237">
        <v>180.79</v>
      </c>
      <c r="BA111" s="237">
        <v>156.29</v>
      </c>
      <c r="BB111" s="237">
        <v>159.04</v>
      </c>
      <c r="BC111" s="237">
        <v>161.79</v>
      </c>
      <c r="BD111" s="237">
        <v>164.54</v>
      </c>
      <c r="BE111" s="237">
        <v>115.04</v>
      </c>
      <c r="BF111" s="237">
        <v>112.29</v>
      </c>
      <c r="BG111" s="237">
        <v>109.54</v>
      </c>
      <c r="BH111" s="237">
        <v>106.79</v>
      </c>
      <c r="BI111" s="237">
        <v>104.04</v>
      </c>
    </row>
    <row r="112" spans="1:61" ht="21">
      <c r="A112" s="374">
        <v>211.59</v>
      </c>
      <c r="B112" s="374">
        <v>215.53</v>
      </c>
      <c r="C112" s="374">
        <v>219.46</v>
      </c>
      <c r="D112" s="374">
        <v>223.39</v>
      </c>
      <c r="E112" s="374">
        <v>227.32</v>
      </c>
      <c r="F112" s="374">
        <v>231.25</v>
      </c>
      <c r="G112" s="374">
        <v>235.18</v>
      </c>
      <c r="H112" s="374">
        <v>239.11</v>
      </c>
      <c r="I112" s="375">
        <v>243.04</v>
      </c>
      <c r="J112" s="621">
        <v>246.97</v>
      </c>
      <c r="K112" s="621">
        <v>250.91</v>
      </c>
      <c r="L112" s="375">
        <v>254.84</v>
      </c>
      <c r="M112" s="375">
        <v>258.77</v>
      </c>
      <c r="N112" s="629">
        <v>262.7</v>
      </c>
      <c r="O112" s="376">
        <v>266.63</v>
      </c>
      <c r="P112" s="237">
        <v>270.56</v>
      </c>
      <c r="Q112" s="237">
        <v>274.49</v>
      </c>
      <c r="R112" s="237">
        <v>278.42</v>
      </c>
      <c r="S112" s="237">
        <v>282.36</v>
      </c>
      <c r="T112" s="237">
        <v>286.29</v>
      </c>
      <c r="U112" s="237">
        <v>290.22</v>
      </c>
      <c r="V112" s="237">
        <v>239.29</v>
      </c>
      <c r="W112" s="237">
        <v>243.22</v>
      </c>
      <c r="X112" s="237">
        <v>247.15</v>
      </c>
      <c r="Y112" s="237">
        <v>251.08</v>
      </c>
      <c r="Z112" s="237">
        <v>180.32</v>
      </c>
      <c r="AA112" s="237">
        <v>176.39</v>
      </c>
      <c r="AB112" s="237">
        <v>172.46</v>
      </c>
      <c r="AC112" s="237">
        <v>168.53</v>
      </c>
      <c r="AD112" s="237">
        <v>164.6</v>
      </c>
      <c r="AE112" s="370">
        <v>108</v>
      </c>
      <c r="AF112" s="374">
        <v>126.95</v>
      </c>
      <c r="AG112" s="374">
        <v>129.72</v>
      </c>
      <c r="AH112" s="374">
        <v>132.5</v>
      </c>
      <c r="AI112" s="374">
        <v>135.28</v>
      </c>
      <c r="AJ112" s="374">
        <v>138.05</v>
      </c>
      <c r="AK112" s="374">
        <v>140.83</v>
      </c>
      <c r="AL112" s="374">
        <v>143.6</v>
      </c>
      <c r="AM112" s="374">
        <v>146.38</v>
      </c>
      <c r="AN112" s="375">
        <v>149.15</v>
      </c>
      <c r="AO112" s="403">
        <v>151.93</v>
      </c>
      <c r="AP112" s="403">
        <v>154.7</v>
      </c>
      <c r="AQ112" s="375">
        <v>157.48</v>
      </c>
      <c r="AR112" s="375">
        <v>160.26</v>
      </c>
      <c r="AS112" s="367">
        <v>163.03</v>
      </c>
      <c r="AT112" s="376">
        <v>165.81</v>
      </c>
      <c r="AU112" s="237">
        <v>168.58</v>
      </c>
      <c r="AV112" s="237">
        <v>171.36</v>
      </c>
      <c r="AW112" s="237">
        <v>174.13</v>
      </c>
      <c r="AX112" s="237">
        <v>176.91</v>
      </c>
      <c r="AY112" s="237">
        <v>179.69</v>
      </c>
      <c r="AZ112" s="237">
        <v>182.46</v>
      </c>
      <c r="BA112" s="237">
        <v>157.74</v>
      </c>
      <c r="BB112" s="237">
        <v>160.52</v>
      </c>
      <c r="BC112" s="237">
        <v>163.29</v>
      </c>
      <c r="BD112" s="237">
        <v>166.07</v>
      </c>
      <c r="BE112" s="237">
        <v>116.11</v>
      </c>
      <c r="BF112" s="237">
        <v>113.33</v>
      </c>
      <c r="BG112" s="237">
        <v>110.56</v>
      </c>
      <c r="BH112" s="237">
        <v>107.78</v>
      </c>
      <c r="BI112" s="237">
        <v>105</v>
      </c>
    </row>
    <row r="113" spans="1:61" ht="21">
      <c r="A113" s="374">
        <v>213.7</v>
      </c>
      <c r="B113" s="374">
        <v>217.67</v>
      </c>
      <c r="C113" s="374">
        <v>221.63</v>
      </c>
      <c r="D113" s="374">
        <v>225.6</v>
      </c>
      <c r="E113" s="374">
        <v>229.57</v>
      </c>
      <c r="F113" s="374">
        <v>233.54</v>
      </c>
      <c r="G113" s="374">
        <v>237.5</v>
      </c>
      <c r="H113" s="374">
        <v>241.47</v>
      </c>
      <c r="I113" s="375">
        <v>245.44</v>
      </c>
      <c r="J113" s="621">
        <v>249.41</v>
      </c>
      <c r="K113" s="621">
        <v>253.37</v>
      </c>
      <c r="L113" s="375">
        <v>257.34</v>
      </c>
      <c r="M113" s="375">
        <v>261.31</v>
      </c>
      <c r="N113" s="629">
        <v>265.28</v>
      </c>
      <c r="O113" s="376">
        <v>269.25</v>
      </c>
      <c r="P113" s="237">
        <v>273.21</v>
      </c>
      <c r="Q113" s="237">
        <v>277.18</v>
      </c>
      <c r="R113" s="237">
        <v>281.15</v>
      </c>
      <c r="S113" s="237">
        <v>285.12</v>
      </c>
      <c r="T113" s="237">
        <v>289.08</v>
      </c>
      <c r="U113" s="237">
        <v>293.05</v>
      </c>
      <c r="V113" s="237">
        <v>241.59</v>
      </c>
      <c r="W113" s="237">
        <v>245.56</v>
      </c>
      <c r="X113" s="237">
        <v>249.52</v>
      </c>
      <c r="Y113" s="237">
        <v>253.49</v>
      </c>
      <c r="Z113" s="237">
        <v>182.07</v>
      </c>
      <c r="AA113" s="237">
        <v>178.11</v>
      </c>
      <c r="AB113" s="237">
        <v>174.14</v>
      </c>
      <c r="AC113" s="237">
        <v>170.17</v>
      </c>
      <c r="AD113" s="237">
        <v>166.2</v>
      </c>
      <c r="AE113" s="370">
        <v>109</v>
      </c>
      <c r="AF113" s="374">
        <v>128.11</v>
      </c>
      <c r="AG113" s="374">
        <v>130.91</v>
      </c>
      <c r="AH113" s="374">
        <v>133.71</v>
      </c>
      <c r="AI113" s="374">
        <v>136.52</v>
      </c>
      <c r="AJ113" s="374">
        <v>139.32</v>
      </c>
      <c r="AK113" s="374">
        <v>142.12</v>
      </c>
      <c r="AL113" s="374">
        <v>144.92</v>
      </c>
      <c r="AM113" s="374">
        <v>147.72</v>
      </c>
      <c r="AN113" s="375">
        <v>150.52</v>
      </c>
      <c r="AO113" s="403">
        <v>153.32</v>
      </c>
      <c r="AP113" s="403">
        <v>156.13</v>
      </c>
      <c r="AQ113" s="375">
        <v>158.93</v>
      </c>
      <c r="AR113" s="375">
        <v>161.73</v>
      </c>
      <c r="AS113" s="367">
        <v>164.53</v>
      </c>
      <c r="AT113" s="376">
        <v>167.33</v>
      </c>
      <c r="AU113" s="237">
        <v>170.13</v>
      </c>
      <c r="AV113" s="237">
        <v>172.93</v>
      </c>
      <c r="AW113" s="237">
        <v>175.73</v>
      </c>
      <c r="AX113" s="237">
        <v>178.54</v>
      </c>
      <c r="AY113" s="237">
        <v>181.34</v>
      </c>
      <c r="AZ113" s="237">
        <v>184.14</v>
      </c>
      <c r="BA113" s="237">
        <v>159.19</v>
      </c>
      <c r="BB113" s="237">
        <v>162</v>
      </c>
      <c r="BC113" s="237">
        <v>164.8</v>
      </c>
      <c r="BD113" s="237">
        <v>167.6</v>
      </c>
      <c r="BE113" s="237">
        <v>117.17</v>
      </c>
      <c r="BF113" s="237">
        <v>114.37</v>
      </c>
      <c r="BG113" s="237">
        <v>111.57</v>
      </c>
      <c r="BH113" s="237">
        <v>108.77</v>
      </c>
      <c r="BI113" s="237">
        <v>105.97</v>
      </c>
    </row>
    <row r="114" spans="1:61" ht="21">
      <c r="A114" s="374">
        <v>215.61</v>
      </c>
      <c r="B114" s="374">
        <v>219.62</v>
      </c>
      <c r="C114" s="374">
        <v>223.62</v>
      </c>
      <c r="D114" s="374">
        <v>227.62</v>
      </c>
      <c r="E114" s="374">
        <v>231.63</v>
      </c>
      <c r="F114" s="374">
        <v>235.63</v>
      </c>
      <c r="G114" s="374">
        <v>239.64</v>
      </c>
      <c r="H114" s="374">
        <v>243.64</v>
      </c>
      <c r="I114" s="375">
        <v>247.64</v>
      </c>
      <c r="J114" s="621">
        <v>251.65</v>
      </c>
      <c r="K114" s="621">
        <v>255.65</v>
      </c>
      <c r="L114" s="375">
        <v>259.66</v>
      </c>
      <c r="M114" s="375">
        <v>263.66</v>
      </c>
      <c r="N114" s="629">
        <v>267.66</v>
      </c>
      <c r="O114" s="376">
        <v>271.67</v>
      </c>
      <c r="P114" s="237">
        <v>275.67</v>
      </c>
      <c r="Q114" s="237">
        <v>279.68</v>
      </c>
      <c r="R114" s="237">
        <v>283.68</v>
      </c>
      <c r="S114" s="237">
        <v>287.68</v>
      </c>
      <c r="T114" s="237">
        <v>291.69</v>
      </c>
      <c r="U114" s="237">
        <v>295.69</v>
      </c>
      <c r="V114" s="237">
        <v>243.78</v>
      </c>
      <c r="W114" s="237">
        <v>247.78</v>
      </c>
      <c r="X114" s="237">
        <v>251.79</v>
      </c>
      <c r="Y114" s="237">
        <v>255.79</v>
      </c>
      <c r="Z114" s="237">
        <v>183.72</v>
      </c>
      <c r="AA114" s="237">
        <v>179.71</v>
      </c>
      <c r="AB114" s="237">
        <v>175.71</v>
      </c>
      <c r="AC114" s="237">
        <v>171.71</v>
      </c>
      <c r="AD114" s="237">
        <v>167.7</v>
      </c>
      <c r="AE114" s="370">
        <v>110</v>
      </c>
      <c r="AF114" s="374">
        <v>129.28</v>
      </c>
      <c r="AG114" s="374">
        <v>132.1</v>
      </c>
      <c r="AH114" s="374">
        <v>134.93</v>
      </c>
      <c r="AI114" s="374">
        <v>137.76</v>
      </c>
      <c r="AJ114" s="374">
        <v>140.59</v>
      </c>
      <c r="AK114" s="374">
        <v>143.41</v>
      </c>
      <c r="AL114" s="374">
        <v>146.24</v>
      </c>
      <c r="AM114" s="374">
        <v>149.07</v>
      </c>
      <c r="AN114" s="375">
        <v>151.89</v>
      </c>
      <c r="AO114" s="403">
        <v>154.72</v>
      </c>
      <c r="AP114" s="403">
        <v>157.55</v>
      </c>
      <c r="AQ114" s="375">
        <v>160.37</v>
      </c>
      <c r="AR114" s="375">
        <v>163.2</v>
      </c>
      <c r="AS114" s="367">
        <v>166.03</v>
      </c>
      <c r="AT114" s="376">
        <v>168.86</v>
      </c>
      <c r="AU114" s="237">
        <v>171.68</v>
      </c>
      <c r="AV114" s="237">
        <v>174.51</v>
      </c>
      <c r="AW114" s="237">
        <v>177.34</v>
      </c>
      <c r="AX114" s="237">
        <v>180.16</v>
      </c>
      <c r="AY114" s="237">
        <v>182.99</v>
      </c>
      <c r="AZ114" s="237">
        <v>185.82</v>
      </c>
      <c r="BA114" s="237">
        <v>160.65</v>
      </c>
      <c r="BB114" s="237">
        <v>163.48</v>
      </c>
      <c r="BC114" s="237">
        <v>166.3</v>
      </c>
      <c r="BD114" s="237">
        <v>169.13</v>
      </c>
      <c r="BE114" s="237">
        <v>118.24</v>
      </c>
      <c r="BF114" s="237">
        <v>115.42</v>
      </c>
      <c r="BG114" s="237">
        <v>112.59</v>
      </c>
      <c r="BH114" s="237">
        <v>109.76</v>
      </c>
      <c r="BI114" s="237">
        <v>106.94</v>
      </c>
    </row>
    <row r="115" spans="1:61" ht="21">
      <c r="A115" s="374">
        <v>217.53</v>
      </c>
      <c r="B115" s="374">
        <v>221.57</v>
      </c>
      <c r="C115" s="374">
        <v>225.61</v>
      </c>
      <c r="D115" s="374">
        <v>229.65</v>
      </c>
      <c r="E115" s="374">
        <v>233.7</v>
      </c>
      <c r="F115" s="374">
        <v>237.74</v>
      </c>
      <c r="G115" s="374">
        <v>241.78</v>
      </c>
      <c r="H115" s="374">
        <v>245.82</v>
      </c>
      <c r="I115" s="375">
        <v>249.86</v>
      </c>
      <c r="J115" s="621">
        <v>253.9</v>
      </c>
      <c r="K115" s="621">
        <v>257.94</v>
      </c>
      <c r="L115" s="375">
        <v>261.98</v>
      </c>
      <c r="M115" s="375">
        <v>266.02</v>
      </c>
      <c r="N115" s="629">
        <v>270.06</v>
      </c>
      <c r="O115" s="376">
        <v>274.1</v>
      </c>
      <c r="P115" s="237">
        <v>278.14</v>
      </c>
      <c r="Q115" s="237">
        <v>282.18</v>
      </c>
      <c r="R115" s="237">
        <v>286.22</v>
      </c>
      <c r="S115" s="237">
        <v>290.26</v>
      </c>
      <c r="T115" s="237">
        <v>294.3</v>
      </c>
      <c r="U115" s="237">
        <v>298.34</v>
      </c>
      <c r="V115" s="237">
        <v>245.97</v>
      </c>
      <c r="W115" s="237">
        <v>250.01</v>
      </c>
      <c r="X115" s="237">
        <v>254.05</v>
      </c>
      <c r="Y115" s="237">
        <v>258.09</v>
      </c>
      <c r="Z115" s="237">
        <v>185.36</v>
      </c>
      <c r="AA115" s="237">
        <v>181.32</v>
      </c>
      <c r="AB115" s="237">
        <v>177.28</v>
      </c>
      <c r="AC115" s="237">
        <v>173.24</v>
      </c>
      <c r="AD115" s="237">
        <v>169.2</v>
      </c>
      <c r="AE115" s="370">
        <v>111</v>
      </c>
      <c r="AF115" s="374">
        <v>130.44</v>
      </c>
      <c r="AG115" s="374">
        <v>133.3</v>
      </c>
      <c r="AH115" s="374">
        <v>136.15</v>
      </c>
      <c r="AI115" s="374">
        <v>139</v>
      </c>
      <c r="AJ115" s="374">
        <v>141.86</v>
      </c>
      <c r="AK115" s="374">
        <v>144.71</v>
      </c>
      <c r="AL115" s="374">
        <v>147.56</v>
      </c>
      <c r="AM115" s="374">
        <v>150.41</v>
      </c>
      <c r="AN115" s="375">
        <v>153.27</v>
      </c>
      <c r="AO115" s="403">
        <v>156.12</v>
      </c>
      <c r="AP115" s="403">
        <v>158.97</v>
      </c>
      <c r="AQ115" s="375">
        <v>161.82</v>
      </c>
      <c r="AR115" s="375">
        <v>164.68</v>
      </c>
      <c r="AS115" s="367">
        <v>167.53</v>
      </c>
      <c r="AT115" s="376">
        <v>170.38</v>
      </c>
      <c r="AU115" s="237">
        <v>173.24</v>
      </c>
      <c r="AV115" s="237">
        <v>176.09</v>
      </c>
      <c r="AW115" s="237">
        <v>178.94</v>
      </c>
      <c r="AX115" s="237">
        <v>181.79</v>
      </c>
      <c r="AY115" s="237">
        <v>184.65</v>
      </c>
      <c r="AZ115" s="237">
        <v>187.5</v>
      </c>
      <c r="BA115" s="237">
        <v>162.1</v>
      </c>
      <c r="BB115" s="237">
        <v>164.96</v>
      </c>
      <c r="BC115" s="237">
        <v>167.81</v>
      </c>
      <c r="BD115" s="237">
        <v>170.66</v>
      </c>
      <c r="BE115" s="237">
        <v>119.31</v>
      </c>
      <c r="BF115" s="237">
        <v>116.46</v>
      </c>
      <c r="BG115" s="237">
        <v>113.61</v>
      </c>
      <c r="BH115" s="237">
        <v>110.75</v>
      </c>
      <c r="BI115" s="237">
        <v>107.9</v>
      </c>
    </row>
    <row r="116" spans="1:61" ht="21">
      <c r="A116" s="374">
        <v>219.46</v>
      </c>
      <c r="B116" s="374">
        <v>223.54</v>
      </c>
      <c r="C116" s="374">
        <v>227.61</v>
      </c>
      <c r="D116" s="374">
        <v>231.69</v>
      </c>
      <c r="E116" s="374">
        <v>235.77</v>
      </c>
      <c r="F116" s="374">
        <v>239.84</v>
      </c>
      <c r="G116" s="374">
        <v>243.92</v>
      </c>
      <c r="H116" s="374">
        <v>248</v>
      </c>
      <c r="I116" s="375">
        <v>252.08</v>
      </c>
      <c r="J116" s="621">
        <v>256.15</v>
      </c>
      <c r="K116" s="621">
        <v>260.23</v>
      </c>
      <c r="L116" s="375">
        <v>264.31</v>
      </c>
      <c r="M116" s="375">
        <v>268.38</v>
      </c>
      <c r="N116" s="629">
        <v>272.46</v>
      </c>
      <c r="O116" s="376">
        <v>276.54</v>
      </c>
      <c r="P116" s="237">
        <v>280.61</v>
      </c>
      <c r="Q116" s="237">
        <v>284.69</v>
      </c>
      <c r="R116" s="237">
        <v>288.77</v>
      </c>
      <c r="S116" s="237">
        <v>292.84</v>
      </c>
      <c r="T116" s="237">
        <v>296.92</v>
      </c>
      <c r="U116" s="237">
        <v>301</v>
      </c>
      <c r="V116" s="237">
        <v>248.17</v>
      </c>
      <c r="W116" s="237">
        <v>252.24</v>
      </c>
      <c r="X116" s="237">
        <v>256.32</v>
      </c>
      <c r="Y116" s="237">
        <v>260.4</v>
      </c>
      <c r="Z116" s="237">
        <v>187.02</v>
      </c>
      <c r="AA116" s="237">
        <v>182.94</v>
      </c>
      <c r="AB116" s="237">
        <v>178.86</v>
      </c>
      <c r="AC116" s="237">
        <v>174.79</v>
      </c>
      <c r="AD116" s="237">
        <v>170.71</v>
      </c>
      <c r="AE116" s="370">
        <v>112</v>
      </c>
      <c r="AF116" s="374">
        <v>131.61</v>
      </c>
      <c r="AG116" s="374">
        <v>134.49</v>
      </c>
      <c r="AH116" s="374">
        <v>137.37</v>
      </c>
      <c r="AI116" s="374">
        <v>140.25</v>
      </c>
      <c r="AJ116" s="374">
        <v>143.13</v>
      </c>
      <c r="AK116" s="374">
        <v>146.01</v>
      </c>
      <c r="AL116" s="374">
        <v>148.88</v>
      </c>
      <c r="AM116" s="374">
        <v>151.76</v>
      </c>
      <c r="AN116" s="375">
        <v>154.64</v>
      </c>
      <c r="AO116" s="403">
        <v>157.52</v>
      </c>
      <c r="AP116" s="403">
        <v>160.4</v>
      </c>
      <c r="AQ116" s="375">
        <v>163.28</v>
      </c>
      <c r="AR116" s="375">
        <v>166.15</v>
      </c>
      <c r="AS116" s="367">
        <v>169.03</v>
      </c>
      <c r="AT116" s="376">
        <v>171.91</v>
      </c>
      <c r="AU116" s="237">
        <v>174.79</v>
      </c>
      <c r="AV116" s="237">
        <v>177.67</v>
      </c>
      <c r="AW116" s="237">
        <v>180.55</v>
      </c>
      <c r="AX116" s="237">
        <v>183.43</v>
      </c>
      <c r="AY116" s="237">
        <v>186.3</v>
      </c>
      <c r="AZ116" s="237">
        <v>189.18</v>
      </c>
      <c r="BA116" s="237">
        <v>163.56</v>
      </c>
      <c r="BB116" s="237">
        <v>166.44</v>
      </c>
      <c r="BC116" s="237">
        <v>169.32</v>
      </c>
      <c r="BD116" s="237">
        <v>172.2</v>
      </c>
      <c r="BE116" s="237">
        <v>120.38</v>
      </c>
      <c r="BF116" s="237">
        <v>117.51</v>
      </c>
      <c r="BG116" s="237">
        <v>114.63</v>
      </c>
      <c r="BH116" s="237">
        <v>111.75</v>
      </c>
      <c r="BI116" s="237">
        <v>108.87</v>
      </c>
    </row>
    <row r="117" spans="1:61" ht="21">
      <c r="A117" s="374">
        <v>221.4</v>
      </c>
      <c r="B117" s="374">
        <v>225.51</v>
      </c>
      <c r="C117" s="374">
        <v>229.62</v>
      </c>
      <c r="D117" s="374">
        <v>233.74</v>
      </c>
      <c r="E117" s="374">
        <v>237.85</v>
      </c>
      <c r="F117" s="374">
        <v>241.96</v>
      </c>
      <c r="G117" s="374">
        <v>246.07</v>
      </c>
      <c r="H117" s="374">
        <v>250.19</v>
      </c>
      <c r="I117" s="375">
        <v>254.3</v>
      </c>
      <c r="J117" s="621">
        <v>258.41</v>
      </c>
      <c r="K117" s="621">
        <v>262.53</v>
      </c>
      <c r="L117" s="375">
        <v>266.64</v>
      </c>
      <c r="M117" s="375">
        <v>270.75</v>
      </c>
      <c r="N117" s="629">
        <v>274.87</v>
      </c>
      <c r="O117" s="376">
        <v>278.98</v>
      </c>
      <c r="P117" s="237">
        <v>283.09</v>
      </c>
      <c r="Q117" s="237">
        <v>287.21</v>
      </c>
      <c r="R117" s="237">
        <v>291.32</v>
      </c>
      <c r="S117" s="237">
        <v>295.43</v>
      </c>
      <c r="T117" s="237">
        <v>299.55</v>
      </c>
      <c r="U117" s="237">
        <v>303.66</v>
      </c>
      <c r="V117" s="237">
        <v>250.37</v>
      </c>
      <c r="W117" s="237">
        <v>254.48</v>
      </c>
      <c r="X117" s="237">
        <v>258.6</v>
      </c>
      <c r="Y117" s="237">
        <v>262.71</v>
      </c>
      <c r="Z117" s="237">
        <v>188.67</v>
      </c>
      <c r="AA117" s="237">
        <v>184.56</v>
      </c>
      <c r="AB117" s="237">
        <v>180.45</v>
      </c>
      <c r="AC117" s="237">
        <v>176.33</v>
      </c>
      <c r="AD117" s="237">
        <v>172.22</v>
      </c>
      <c r="AE117" s="370">
        <v>113</v>
      </c>
      <c r="AF117" s="374">
        <v>132.78</v>
      </c>
      <c r="AG117" s="374">
        <v>135.69</v>
      </c>
      <c r="AH117" s="374">
        <v>138.59</v>
      </c>
      <c r="AI117" s="374">
        <v>141.5</v>
      </c>
      <c r="AJ117" s="374">
        <v>144.4</v>
      </c>
      <c r="AK117" s="374">
        <v>147.31</v>
      </c>
      <c r="AL117" s="374">
        <v>150.21</v>
      </c>
      <c r="AM117" s="374">
        <v>153.11</v>
      </c>
      <c r="AN117" s="375">
        <v>156.02</v>
      </c>
      <c r="AO117" s="403">
        <v>158.92</v>
      </c>
      <c r="AP117" s="403">
        <v>161.83</v>
      </c>
      <c r="AQ117" s="375">
        <v>164.73</v>
      </c>
      <c r="AR117" s="375">
        <v>167.63</v>
      </c>
      <c r="AS117" s="367">
        <v>170.54</v>
      </c>
      <c r="AT117" s="376">
        <v>173.44</v>
      </c>
      <c r="AU117" s="237">
        <v>176.35</v>
      </c>
      <c r="AV117" s="237">
        <v>179.25</v>
      </c>
      <c r="AW117" s="237">
        <v>182.15</v>
      </c>
      <c r="AX117" s="237">
        <v>185.06</v>
      </c>
      <c r="AY117" s="237">
        <v>187.96</v>
      </c>
      <c r="AZ117" s="237">
        <v>190.87</v>
      </c>
      <c r="BA117" s="237">
        <v>165.02</v>
      </c>
      <c r="BB117" s="237">
        <v>167.92</v>
      </c>
      <c r="BC117" s="237">
        <v>170.83</v>
      </c>
      <c r="BD117" s="237">
        <v>173.3</v>
      </c>
      <c r="BE117" s="237">
        <v>121.46</v>
      </c>
      <c r="BF117" s="237">
        <v>118.55</v>
      </c>
      <c r="BG117" s="237">
        <v>115.65</v>
      </c>
      <c r="BH117" s="237">
        <v>112.74</v>
      </c>
      <c r="BI117" s="237">
        <v>109.84</v>
      </c>
    </row>
    <row r="118" spans="1:61" ht="21">
      <c r="A118" s="374">
        <v>223.34</v>
      </c>
      <c r="B118" s="374">
        <v>227.49</v>
      </c>
      <c r="C118" s="374">
        <v>231.64</v>
      </c>
      <c r="D118" s="374">
        <v>235.79</v>
      </c>
      <c r="E118" s="374">
        <v>239.94</v>
      </c>
      <c r="F118" s="374">
        <v>244.09</v>
      </c>
      <c r="G118" s="374">
        <v>248.24</v>
      </c>
      <c r="H118" s="374">
        <v>252.38</v>
      </c>
      <c r="I118" s="375">
        <v>256.53</v>
      </c>
      <c r="J118" s="621">
        <v>260.68</v>
      </c>
      <c r="K118" s="621">
        <v>264.83</v>
      </c>
      <c r="L118" s="375">
        <v>268.98</v>
      </c>
      <c r="M118" s="375">
        <v>273.13</v>
      </c>
      <c r="N118" s="629">
        <v>277.28</v>
      </c>
      <c r="O118" s="376">
        <v>281.43</v>
      </c>
      <c r="P118" s="237">
        <v>285.58</v>
      </c>
      <c r="Q118" s="237">
        <v>289.73</v>
      </c>
      <c r="R118" s="237">
        <v>293.88</v>
      </c>
      <c r="S118" s="237">
        <v>298.03</v>
      </c>
      <c r="T118" s="237">
        <v>302.18</v>
      </c>
      <c r="U118" s="237">
        <v>306.33</v>
      </c>
      <c r="V118" s="237">
        <v>252.57</v>
      </c>
      <c r="W118" s="237">
        <v>256.72</v>
      </c>
      <c r="X118" s="237">
        <v>260.87</v>
      </c>
      <c r="Y118" s="237">
        <v>265.02</v>
      </c>
      <c r="Z118" s="237">
        <v>190.33</v>
      </c>
      <c r="AA118" s="237">
        <v>186.18</v>
      </c>
      <c r="AB118" s="237">
        <v>182.03</v>
      </c>
      <c r="AC118" s="237">
        <v>177.88</v>
      </c>
      <c r="AD118" s="237">
        <v>173.73</v>
      </c>
      <c r="AE118" s="370">
        <v>114</v>
      </c>
      <c r="AF118" s="374">
        <v>133.96</v>
      </c>
      <c r="AG118" s="374">
        <v>136.89</v>
      </c>
      <c r="AH118" s="374">
        <v>139.82</v>
      </c>
      <c r="AI118" s="374">
        <v>142.75</v>
      </c>
      <c r="AJ118" s="374">
        <v>145.68</v>
      </c>
      <c r="AK118" s="374">
        <v>148.61</v>
      </c>
      <c r="AL118" s="374">
        <v>151.54</v>
      </c>
      <c r="AM118" s="374">
        <v>154.47</v>
      </c>
      <c r="AN118" s="375">
        <v>157.4</v>
      </c>
      <c r="AO118" s="403">
        <v>160.33</v>
      </c>
      <c r="AP118" s="403">
        <v>163.26</v>
      </c>
      <c r="AQ118" s="375">
        <v>166.19</v>
      </c>
      <c r="AR118" s="375">
        <v>169.12</v>
      </c>
      <c r="AS118" s="367">
        <v>172.05</v>
      </c>
      <c r="AT118" s="376">
        <v>174.98</v>
      </c>
      <c r="AU118" s="237">
        <v>177.91</v>
      </c>
      <c r="AV118" s="237">
        <v>180.83</v>
      </c>
      <c r="AW118" s="237">
        <v>183.76</v>
      </c>
      <c r="AX118" s="237">
        <v>186.69</v>
      </c>
      <c r="AY118" s="237">
        <v>189.62</v>
      </c>
      <c r="AZ118" s="237">
        <v>192.55</v>
      </c>
      <c r="BA118" s="237">
        <v>166.48</v>
      </c>
      <c r="BB118" s="237">
        <v>169.41</v>
      </c>
      <c r="BC118" s="237">
        <v>172.34</v>
      </c>
      <c r="BD118" s="237">
        <v>175.27</v>
      </c>
      <c r="BE118" s="237">
        <v>122.53</v>
      </c>
      <c r="BF118" s="237">
        <v>119.6</v>
      </c>
      <c r="BG118" s="237">
        <v>116.67</v>
      </c>
      <c r="BH118" s="237">
        <v>113.74</v>
      </c>
      <c r="BI118" s="237">
        <v>110.81</v>
      </c>
    </row>
    <row r="119" spans="1:61" ht="21">
      <c r="A119" s="374">
        <v>225.29</v>
      </c>
      <c r="B119" s="374">
        <v>229.47</v>
      </c>
      <c r="C119" s="374">
        <v>233.66</v>
      </c>
      <c r="D119" s="374">
        <v>237.84</v>
      </c>
      <c r="E119" s="374">
        <v>242.03</v>
      </c>
      <c r="F119" s="374">
        <v>246.22</v>
      </c>
      <c r="G119" s="374">
        <v>250.4</v>
      </c>
      <c r="H119" s="374">
        <v>254.59</v>
      </c>
      <c r="I119" s="375">
        <v>258.77</v>
      </c>
      <c r="J119" s="621">
        <v>262.96</v>
      </c>
      <c r="K119" s="621">
        <v>267.15</v>
      </c>
      <c r="L119" s="375">
        <v>271.33</v>
      </c>
      <c r="M119" s="375">
        <v>275.52</v>
      </c>
      <c r="N119" s="629">
        <v>279.7</v>
      </c>
      <c r="O119" s="376">
        <v>283.89</v>
      </c>
      <c r="P119" s="237">
        <v>288.08</v>
      </c>
      <c r="Q119" s="237">
        <v>292.26</v>
      </c>
      <c r="R119" s="237">
        <v>296.45</v>
      </c>
      <c r="S119" s="237">
        <v>300.63</v>
      </c>
      <c r="T119" s="237">
        <v>304.82</v>
      </c>
      <c r="U119" s="237">
        <v>309.01</v>
      </c>
      <c r="V119" s="237">
        <v>254.78</v>
      </c>
      <c r="W119" s="237">
        <v>258.97</v>
      </c>
      <c r="X119" s="237">
        <v>263.16</v>
      </c>
      <c r="Y119" s="237">
        <v>267.34</v>
      </c>
      <c r="Z119" s="237">
        <v>191.99</v>
      </c>
      <c r="AA119" s="237">
        <v>187.81</v>
      </c>
      <c r="AB119" s="237">
        <v>183.62</v>
      </c>
      <c r="AC119" s="237">
        <v>179.44</v>
      </c>
      <c r="AD119" s="237">
        <v>175.25</v>
      </c>
      <c r="AE119" s="370">
        <v>115</v>
      </c>
      <c r="AF119" s="374">
        <v>135.13</v>
      </c>
      <c r="AG119" s="374">
        <v>138.09</v>
      </c>
      <c r="AH119" s="374">
        <v>141.04</v>
      </c>
      <c r="AI119" s="374">
        <v>144</v>
      </c>
      <c r="AJ119" s="374">
        <v>146.6</v>
      </c>
      <c r="AK119" s="374">
        <v>149.91</v>
      </c>
      <c r="AL119" s="374">
        <v>152.87</v>
      </c>
      <c r="AM119" s="374">
        <v>155.82</v>
      </c>
      <c r="AN119" s="375">
        <v>158.78</v>
      </c>
      <c r="AO119" s="403">
        <v>161.73</v>
      </c>
      <c r="AP119" s="403">
        <v>164.69</v>
      </c>
      <c r="AQ119" s="375">
        <v>167.64</v>
      </c>
      <c r="AR119" s="375">
        <v>170.6</v>
      </c>
      <c r="AS119" s="367">
        <v>173.55</v>
      </c>
      <c r="AT119" s="376">
        <v>176.51</v>
      </c>
      <c r="AU119" s="237">
        <v>179.47</v>
      </c>
      <c r="AV119" s="237">
        <v>182.42</v>
      </c>
      <c r="AW119" s="237">
        <v>185.38</v>
      </c>
      <c r="AX119" s="237">
        <v>188.33</v>
      </c>
      <c r="AY119" s="237">
        <v>191.29</v>
      </c>
      <c r="AZ119" s="237">
        <v>194.24</v>
      </c>
      <c r="BA119" s="237">
        <v>167.4</v>
      </c>
      <c r="BB119" s="237">
        <v>170.89</v>
      </c>
      <c r="BC119" s="237">
        <v>173.85</v>
      </c>
      <c r="BD119" s="237">
        <v>176.8</v>
      </c>
      <c r="BE119" s="237">
        <v>123.6</v>
      </c>
      <c r="BF119" s="237">
        <v>120.65</v>
      </c>
      <c r="BG119" s="237">
        <v>117.69</v>
      </c>
      <c r="BH119" s="237">
        <v>114.74</v>
      </c>
      <c r="BI119" s="237">
        <v>111.78</v>
      </c>
    </row>
    <row r="120" spans="1:61" ht="21">
      <c r="A120" s="374">
        <v>227.24</v>
      </c>
      <c r="B120" s="374">
        <v>231.47</v>
      </c>
      <c r="C120" s="374">
        <v>235.69</v>
      </c>
      <c r="D120" s="374">
        <v>239.91</v>
      </c>
      <c r="E120" s="374">
        <v>244.13</v>
      </c>
      <c r="F120" s="374">
        <v>248.36</v>
      </c>
      <c r="G120" s="374">
        <v>252.58</v>
      </c>
      <c r="H120" s="374">
        <v>256.8</v>
      </c>
      <c r="I120" s="375">
        <v>261.02</v>
      </c>
      <c r="J120" s="621">
        <v>265.25</v>
      </c>
      <c r="K120" s="621">
        <v>269.47</v>
      </c>
      <c r="L120" s="375">
        <v>273.69</v>
      </c>
      <c r="M120" s="375">
        <v>277.91</v>
      </c>
      <c r="N120" s="629">
        <v>282.14</v>
      </c>
      <c r="O120" s="376">
        <v>286.36</v>
      </c>
      <c r="P120" s="237">
        <v>290.58</v>
      </c>
      <c r="Q120" s="237">
        <v>294.8</v>
      </c>
      <c r="R120" s="237">
        <v>299.02</v>
      </c>
      <c r="S120" s="237">
        <v>303.25</v>
      </c>
      <c r="T120" s="237">
        <v>307.47</v>
      </c>
      <c r="U120" s="237">
        <v>311.69</v>
      </c>
      <c r="V120" s="237">
        <v>257</v>
      </c>
      <c r="W120" s="237">
        <v>261.22</v>
      </c>
      <c r="X120" s="237">
        <v>265.44</v>
      </c>
      <c r="Y120" s="237">
        <v>269.67</v>
      </c>
      <c r="Z120" s="237">
        <v>193.66</v>
      </c>
      <c r="AA120" s="237">
        <v>189.44</v>
      </c>
      <c r="AB120" s="237">
        <v>185.22</v>
      </c>
      <c r="AC120" s="237">
        <v>181</v>
      </c>
      <c r="AD120" s="237">
        <v>176.77</v>
      </c>
      <c r="AE120" s="370">
        <v>116</v>
      </c>
      <c r="AF120" s="374">
        <v>136.31</v>
      </c>
      <c r="AG120" s="374">
        <v>139.29</v>
      </c>
      <c r="AH120" s="374">
        <v>142.27</v>
      </c>
      <c r="AI120" s="374">
        <v>145.25</v>
      </c>
      <c r="AJ120" s="374">
        <v>148.24</v>
      </c>
      <c r="AK120" s="374">
        <v>151.22</v>
      </c>
      <c r="AL120" s="374">
        <v>154.2</v>
      </c>
      <c r="AM120" s="374">
        <v>157.18</v>
      </c>
      <c r="AN120" s="375">
        <v>160.16</v>
      </c>
      <c r="AO120" s="403">
        <v>163.14</v>
      </c>
      <c r="AP120" s="403">
        <v>166.12</v>
      </c>
      <c r="AQ120" s="375">
        <v>169.1</v>
      </c>
      <c r="AR120" s="375">
        <v>172.08</v>
      </c>
      <c r="AS120" s="367">
        <v>175.07</v>
      </c>
      <c r="AT120" s="376">
        <v>178.05</v>
      </c>
      <c r="AU120" s="237">
        <v>181.03</v>
      </c>
      <c r="AV120" s="237">
        <v>184.01</v>
      </c>
      <c r="AW120" s="237">
        <v>186.99</v>
      </c>
      <c r="AX120" s="237">
        <v>189.97</v>
      </c>
      <c r="AY120" s="237">
        <v>192.95</v>
      </c>
      <c r="AZ120" s="237">
        <v>195.93</v>
      </c>
      <c r="BA120" s="237">
        <v>169.4</v>
      </c>
      <c r="BB120" s="237">
        <v>172.38</v>
      </c>
      <c r="BC120" s="237">
        <v>175.36</v>
      </c>
      <c r="BD120" s="237">
        <v>178.34</v>
      </c>
      <c r="BE120" s="237">
        <v>134.68</v>
      </c>
      <c r="BF120" s="237">
        <v>121.7</v>
      </c>
      <c r="BG120" s="237">
        <v>118.72</v>
      </c>
      <c r="BH120" s="237">
        <v>115.74</v>
      </c>
      <c r="BI120" s="237">
        <v>112.76</v>
      </c>
    </row>
    <row r="121" spans="1:61" ht="21">
      <c r="A121" s="374">
        <v>229.21</v>
      </c>
      <c r="B121" s="374">
        <v>233.47</v>
      </c>
      <c r="C121" s="374">
        <v>237.73</v>
      </c>
      <c r="D121" s="374">
        <v>241.99</v>
      </c>
      <c r="E121" s="374">
        <v>246.24</v>
      </c>
      <c r="F121" s="374">
        <v>250.5</v>
      </c>
      <c r="G121" s="374">
        <v>254.76</v>
      </c>
      <c r="H121" s="374">
        <v>259.02</v>
      </c>
      <c r="I121" s="375">
        <v>265.28</v>
      </c>
      <c r="J121" s="621">
        <v>267.54</v>
      </c>
      <c r="K121" s="621">
        <v>271.8</v>
      </c>
      <c r="L121" s="375">
        <v>276.06</v>
      </c>
      <c r="M121" s="375">
        <v>280.31</v>
      </c>
      <c r="N121" s="629">
        <v>284.57</v>
      </c>
      <c r="O121" s="376">
        <v>288.83</v>
      </c>
      <c r="P121" s="237">
        <v>293.09</v>
      </c>
      <c r="Q121" s="237">
        <v>297.35</v>
      </c>
      <c r="R121" s="237">
        <v>301.61</v>
      </c>
      <c r="S121" s="237">
        <v>305.87</v>
      </c>
      <c r="T121" s="237">
        <v>310.13</v>
      </c>
      <c r="U121" s="237">
        <v>314.38</v>
      </c>
      <c r="V121" s="237">
        <v>259.22</v>
      </c>
      <c r="W121" s="237">
        <v>263.48</v>
      </c>
      <c r="X121" s="237">
        <v>267.74</v>
      </c>
      <c r="Y121" s="237">
        <v>271.99</v>
      </c>
      <c r="Z121" s="237">
        <v>195.34</v>
      </c>
      <c r="AA121" s="237">
        <v>191.08</v>
      </c>
      <c r="AB121" s="237">
        <v>186.82</v>
      </c>
      <c r="AC121" s="237">
        <v>182.56</v>
      </c>
      <c r="AD121" s="237">
        <v>178.3</v>
      </c>
      <c r="AE121" s="370">
        <v>117</v>
      </c>
      <c r="AF121" s="374">
        <v>137.49</v>
      </c>
      <c r="AG121" s="374">
        <v>140.5</v>
      </c>
      <c r="AH121" s="374">
        <v>143.5</v>
      </c>
      <c r="AI121" s="374">
        <v>146.51</v>
      </c>
      <c r="AJ121" s="374">
        <v>149.52</v>
      </c>
      <c r="AK121" s="374">
        <v>152.52</v>
      </c>
      <c r="AL121" s="374">
        <v>155.53</v>
      </c>
      <c r="AM121" s="374">
        <v>158.54</v>
      </c>
      <c r="AN121" s="375">
        <v>161.54</v>
      </c>
      <c r="AO121" s="403">
        <v>164.55</v>
      </c>
      <c r="AP121" s="403">
        <v>167.56</v>
      </c>
      <c r="AQ121" s="375">
        <v>170.57</v>
      </c>
      <c r="AR121" s="375">
        <v>173.57</v>
      </c>
      <c r="AS121" s="367">
        <v>176.58</v>
      </c>
      <c r="AT121" s="376">
        <v>179.59</v>
      </c>
      <c r="AU121" s="237">
        <v>182.59</v>
      </c>
      <c r="AV121" s="237">
        <v>185.6</v>
      </c>
      <c r="AW121" s="237">
        <v>188.61</v>
      </c>
      <c r="AX121" s="237">
        <v>191.61</v>
      </c>
      <c r="AY121" s="237">
        <v>194.62</v>
      </c>
      <c r="AZ121" s="237">
        <v>197.63</v>
      </c>
      <c r="BA121" s="237">
        <v>170.86</v>
      </c>
      <c r="BB121" s="237">
        <v>173.87</v>
      </c>
      <c r="BC121" s="237">
        <v>176.88</v>
      </c>
      <c r="BD121" s="237">
        <v>179.88</v>
      </c>
      <c r="BE121" s="237">
        <v>125.76</v>
      </c>
      <c r="BF121" s="237">
        <v>122.75</v>
      </c>
      <c r="BG121" s="237">
        <v>119.74</v>
      </c>
      <c r="BH121" s="237">
        <v>116.74</v>
      </c>
      <c r="BI121" s="237">
        <v>113.73</v>
      </c>
    </row>
    <row r="122" spans="1:61" ht="21">
      <c r="A122" s="374">
        <v>231.18</v>
      </c>
      <c r="B122" s="374">
        <v>235.48</v>
      </c>
      <c r="C122" s="374">
        <v>239.77</v>
      </c>
      <c r="D122" s="374">
        <v>244.07</v>
      </c>
      <c r="E122" s="374">
        <v>248.36</v>
      </c>
      <c r="F122" s="374">
        <v>252.66</v>
      </c>
      <c r="G122" s="374">
        <v>256.95</v>
      </c>
      <c r="H122" s="374">
        <v>261.25</v>
      </c>
      <c r="I122" s="375">
        <v>265.54</v>
      </c>
      <c r="J122" s="621">
        <v>269.84</v>
      </c>
      <c r="K122" s="621">
        <v>274.13</v>
      </c>
      <c r="L122" s="375">
        <v>278.43</v>
      </c>
      <c r="M122" s="375">
        <v>282.72</v>
      </c>
      <c r="N122" s="629">
        <v>287.02</v>
      </c>
      <c r="O122" s="376">
        <v>291.94</v>
      </c>
      <c r="P122" s="237">
        <v>295.61</v>
      </c>
      <c r="Q122" s="237">
        <v>299.91</v>
      </c>
      <c r="R122" s="237">
        <v>304.2</v>
      </c>
      <c r="S122" s="237">
        <v>308.5</v>
      </c>
      <c r="T122" s="237">
        <v>312.79</v>
      </c>
      <c r="U122" s="237">
        <v>317.09</v>
      </c>
      <c r="V122" s="237">
        <v>261.44</v>
      </c>
      <c r="W122" s="237">
        <v>265.74</v>
      </c>
      <c r="X122" s="237">
        <v>270.03</v>
      </c>
      <c r="Y122" s="237">
        <v>274.33</v>
      </c>
      <c r="Z122" s="237">
        <v>197.01</v>
      </c>
      <c r="AA122" s="237">
        <v>192.72</v>
      </c>
      <c r="AB122" s="237">
        <v>188.42</v>
      </c>
      <c r="AC122" s="237">
        <v>184.13</v>
      </c>
      <c r="AD122" s="237">
        <v>179.83</v>
      </c>
      <c r="AE122" s="370">
        <v>118</v>
      </c>
      <c r="AF122" s="374">
        <v>138.67</v>
      </c>
      <c r="AG122" s="374">
        <v>141.7</v>
      </c>
      <c r="AH122" s="374">
        <v>144.74</v>
      </c>
      <c r="AI122" s="374">
        <v>147.77</v>
      </c>
      <c r="AJ122" s="374">
        <v>150.8</v>
      </c>
      <c r="AK122" s="374">
        <v>153.83</v>
      </c>
      <c r="AL122" s="374">
        <v>156.87</v>
      </c>
      <c r="AM122" s="374">
        <v>159.9</v>
      </c>
      <c r="AN122" s="375">
        <v>162.93</v>
      </c>
      <c r="AO122" s="403">
        <v>165.56</v>
      </c>
      <c r="AP122" s="403">
        <v>169</v>
      </c>
      <c r="AQ122" s="375">
        <v>172.01</v>
      </c>
      <c r="AR122" s="375">
        <v>175.06</v>
      </c>
      <c r="AS122" s="367">
        <v>178.09</v>
      </c>
      <c r="AT122" s="376">
        <v>181.13</v>
      </c>
      <c r="AU122" s="237">
        <v>184.16</v>
      </c>
      <c r="AV122" s="237">
        <v>187.19</v>
      </c>
      <c r="AW122" s="237">
        <v>190.23</v>
      </c>
      <c r="AX122" s="237">
        <v>193.26</v>
      </c>
      <c r="AY122" s="237">
        <v>196.29</v>
      </c>
      <c r="AZ122" s="237">
        <v>199.22</v>
      </c>
      <c r="BA122" s="237">
        <v>172.33</v>
      </c>
      <c r="BB122" s="237">
        <v>175.36</v>
      </c>
      <c r="BC122" s="237">
        <v>178.39</v>
      </c>
      <c r="BD122" s="237">
        <v>181.42</v>
      </c>
      <c r="BE122" s="237">
        <v>126.84</v>
      </c>
      <c r="BF122" s="237">
        <v>123.8</v>
      </c>
      <c r="BG122" s="237">
        <v>120.77</v>
      </c>
      <c r="BH122" s="237">
        <v>117.74</v>
      </c>
      <c r="BI122" s="237">
        <v>114.71</v>
      </c>
    </row>
    <row r="123" spans="1:61" ht="21">
      <c r="A123" s="374">
        <v>233.16</v>
      </c>
      <c r="B123" s="374">
        <v>237.49</v>
      </c>
      <c r="C123" s="374">
        <v>241.83</v>
      </c>
      <c r="D123" s="374">
        <v>246.16</v>
      </c>
      <c r="E123" s="374">
        <v>250.49</v>
      </c>
      <c r="F123" s="374">
        <v>254.82</v>
      </c>
      <c r="G123" s="374">
        <v>259.15</v>
      </c>
      <c r="H123" s="374">
        <v>263.48</v>
      </c>
      <c r="I123" s="375">
        <v>267.82</v>
      </c>
      <c r="J123" s="621">
        <v>272.15</v>
      </c>
      <c r="K123" s="621">
        <v>276.48</v>
      </c>
      <c r="L123" s="375">
        <v>280.81</v>
      </c>
      <c r="M123" s="375">
        <v>285.14</v>
      </c>
      <c r="N123" s="629">
        <v>289.47</v>
      </c>
      <c r="O123" s="376">
        <v>293.81</v>
      </c>
      <c r="P123" s="237">
        <v>298.44</v>
      </c>
      <c r="Q123" s="237">
        <v>302</v>
      </c>
      <c r="R123" s="237">
        <v>306.8</v>
      </c>
      <c r="S123" s="237">
        <v>311.13</v>
      </c>
      <c r="T123" s="237">
        <v>315.46</v>
      </c>
      <c r="U123" s="237">
        <v>319.8</v>
      </c>
      <c r="V123" s="237">
        <v>263.67</v>
      </c>
      <c r="W123" s="237">
        <v>268</v>
      </c>
      <c r="X123" s="237">
        <v>272.33</v>
      </c>
      <c r="Y123" s="237">
        <v>276.67</v>
      </c>
      <c r="Z123" s="237">
        <v>198.7</v>
      </c>
      <c r="AA123" s="237">
        <v>194.36</v>
      </c>
      <c r="AB123" s="237">
        <v>190.03</v>
      </c>
      <c r="AC123" s="237">
        <v>185.7</v>
      </c>
      <c r="AD123" s="237">
        <v>181.37</v>
      </c>
      <c r="AE123" s="370">
        <v>119</v>
      </c>
      <c r="AF123" s="374">
        <v>139.85</v>
      </c>
      <c r="AG123" s="374">
        <v>142.91</v>
      </c>
      <c r="AH123" s="374">
        <v>145.97</v>
      </c>
      <c r="AI123" s="374">
        <v>149.03</v>
      </c>
      <c r="AJ123" s="374">
        <v>152.09</v>
      </c>
      <c r="AK123" s="374">
        <v>155.14</v>
      </c>
      <c r="AL123" s="374">
        <v>158.2</v>
      </c>
      <c r="AM123" s="374">
        <v>161.25</v>
      </c>
      <c r="AN123" s="375">
        <v>164.32</v>
      </c>
      <c r="AO123" s="403">
        <v>167.28</v>
      </c>
      <c r="AP123" s="403">
        <v>170.44</v>
      </c>
      <c r="AQ123" s="375">
        <v>173.5</v>
      </c>
      <c r="AR123" s="375">
        <v>176.55</v>
      </c>
      <c r="AS123" s="367">
        <v>179.61</v>
      </c>
      <c r="AT123" s="376">
        <v>183.17</v>
      </c>
      <c r="AU123" s="237">
        <v>185.23</v>
      </c>
      <c r="AV123" s="237">
        <v>188.79</v>
      </c>
      <c r="AW123" s="237">
        <v>191.83</v>
      </c>
      <c r="AX123" s="237">
        <v>194.4</v>
      </c>
      <c r="AY123" s="237">
        <v>197.96</v>
      </c>
      <c r="AZ123" s="237">
        <v>201</v>
      </c>
      <c r="BA123" s="237">
        <v>173.79</v>
      </c>
      <c r="BB123" s="237">
        <v>176.85</v>
      </c>
      <c r="BC123" s="237">
        <v>179.91</v>
      </c>
      <c r="BD123" s="237">
        <v>182.97</v>
      </c>
      <c r="BE123" s="237">
        <v>127.92</v>
      </c>
      <c r="BF123" s="237">
        <v>124.86</v>
      </c>
      <c r="BG123" s="237">
        <v>121.8</v>
      </c>
      <c r="BH123" s="237">
        <v>118.74</v>
      </c>
      <c r="BI123" s="237">
        <v>115.68</v>
      </c>
    </row>
    <row r="124" spans="1:61" ht="21">
      <c r="A124" s="374">
        <v>235.15</v>
      </c>
      <c r="B124" s="374">
        <v>239.52</v>
      </c>
      <c r="C124" s="374">
        <v>243.89</v>
      </c>
      <c r="D124" s="374">
        <v>248.26</v>
      </c>
      <c r="E124" s="374">
        <v>252.62</v>
      </c>
      <c r="F124" s="374">
        <v>256.99</v>
      </c>
      <c r="G124" s="374">
        <v>261.36</v>
      </c>
      <c r="H124" s="374">
        <v>265.73</v>
      </c>
      <c r="I124" s="375">
        <v>270.1</v>
      </c>
      <c r="J124" s="621">
        <v>274.42</v>
      </c>
      <c r="K124" s="621">
        <v>278.83</v>
      </c>
      <c r="L124" s="375">
        <v>283.2</v>
      </c>
      <c r="M124" s="375">
        <v>287.57</v>
      </c>
      <c r="N124" s="629">
        <v>291.94</v>
      </c>
      <c r="O124" s="376">
        <v>296.3</v>
      </c>
      <c r="P124" s="237">
        <v>300.07</v>
      </c>
      <c r="Q124" s="237">
        <v>305.04</v>
      </c>
      <c r="R124" s="237">
        <v>309.41</v>
      </c>
      <c r="S124" s="237">
        <v>313.78</v>
      </c>
      <c r="T124" s="237">
        <v>318.14</v>
      </c>
      <c r="U124" s="237">
        <v>322.51</v>
      </c>
      <c r="V124" s="237">
        <v>265.9</v>
      </c>
      <c r="W124" s="237">
        <v>270.27</v>
      </c>
      <c r="X124" s="237">
        <v>274.64</v>
      </c>
      <c r="Y124" s="237">
        <v>279.01</v>
      </c>
      <c r="Z124" s="237">
        <v>200.38</v>
      </c>
      <c r="AA124" s="237">
        <v>196.02</v>
      </c>
      <c r="AB124" s="237">
        <v>191.65</v>
      </c>
      <c r="AC124" s="237">
        <v>187.28</v>
      </c>
      <c r="AD124" s="237">
        <v>182.91</v>
      </c>
      <c r="AE124" s="370">
        <v>120</v>
      </c>
      <c r="AF124" s="374">
        <v>140.98</v>
      </c>
      <c r="AG124" s="374">
        <v>144.06</v>
      </c>
      <c r="AH124" s="374">
        <v>147.14</v>
      </c>
      <c r="AI124" s="374">
        <v>150.23</v>
      </c>
      <c r="AJ124" s="374">
        <v>153.31</v>
      </c>
      <c r="AK124" s="374">
        <v>156.4</v>
      </c>
      <c r="AL124" s="374">
        <v>159.48</v>
      </c>
      <c r="AM124" s="374">
        <v>162.36</v>
      </c>
      <c r="AN124" s="375">
        <v>165.63</v>
      </c>
      <c r="AO124" s="403">
        <v>168.73</v>
      </c>
      <c r="AP124" s="403">
        <v>171.82</v>
      </c>
      <c r="AQ124" s="375">
        <v>174.9</v>
      </c>
      <c r="AR124" s="375">
        <v>177.98</v>
      </c>
      <c r="AS124" s="367">
        <v>181.07</v>
      </c>
      <c r="AT124" s="376">
        <v>184.15</v>
      </c>
      <c r="AU124" s="237">
        <v>187.24</v>
      </c>
      <c r="AV124" s="237">
        <v>190.32</v>
      </c>
      <c r="AW124" s="237">
        <v>193.4</v>
      </c>
      <c r="AX124" s="237">
        <v>196.4</v>
      </c>
      <c r="AY124" s="237">
        <v>199.57</v>
      </c>
      <c r="AZ124" s="237">
        <v>202.66</v>
      </c>
      <c r="BA124" s="237">
        <v>175.22</v>
      </c>
      <c r="BB124" s="237">
        <v>178.3</v>
      </c>
      <c r="BC124" s="237">
        <v>181.39</v>
      </c>
      <c r="BD124" s="237">
        <v>184.47</v>
      </c>
      <c r="BE124" s="237">
        <v>128.96</v>
      </c>
      <c r="BF124" s="237">
        <v>125.87</v>
      </c>
      <c r="BG124" s="237">
        <v>122.79</v>
      </c>
      <c r="BH124" s="237">
        <v>119.71</v>
      </c>
      <c r="BI124" s="237">
        <v>116.62</v>
      </c>
    </row>
    <row r="125" spans="1:61" ht="21">
      <c r="A125" s="374">
        <v>236.9</v>
      </c>
      <c r="B125" s="374">
        <v>241.31</v>
      </c>
      <c r="C125" s="374">
        <v>245.71</v>
      </c>
      <c r="D125" s="374">
        <v>250.12</v>
      </c>
      <c r="E125" s="374">
        <v>254.52</v>
      </c>
      <c r="F125" s="374">
        <v>258.93</v>
      </c>
      <c r="G125" s="374">
        <v>263.33</v>
      </c>
      <c r="H125" s="374">
        <v>267.74</v>
      </c>
      <c r="I125" s="375">
        <v>272.14</v>
      </c>
      <c r="J125" s="621">
        <v>276.54</v>
      </c>
      <c r="K125" s="621">
        <v>280.95</v>
      </c>
      <c r="L125" s="375">
        <v>285.35</v>
      </c>
      <c r="M125" s="375">
        <v>289.76</v>
      </c>
      <c r="N125" s="629">
        <v>294.16</v>
      </c>
      <c r="O125" s="376">
        <v>298.57</v>
      </c>
      <c r="P125" s="237">
        <v>302.97</v>
      </c>
      <c r="Q125" s="237">
        <v>307.38</v>
      </c>
      <c r="R125" s="237">
        <v>311.78</v>
      </c>
      <c r="S125" s="237">
        <v>316.18</v>
      </c>
      <c r="T125" s="237">
        <v>320.59</v>
      </c>
      <c r="U125" s="237">
        <v>324.99</v>
      </c>
      <c r="V125" s="237">
        <v>268</v>
      </c>
      <c r="W125" s="237">
        <v>272.4</v>
      </c>
      <c r="X125" s="237">
        <v>276.81</v>
      </c>
      <c r="Y125" s="237">
        <v>281.21</v>
      </c>
      <c r="Z125" s="237">
        <v>201.93</v>
      </c>
      <c r="AA125" s="237">
        <v>197.53</v>
      </c>
      <c r="AB125" s="237">
        <v>193.12</v>
      </c>
      <c r="AC125" s="237">
        <v>188.72</v>
      </c>
      <c r="AD125" s="237">
        <v>184.31</v>
      </c>
      <c r="AE125" s="370">
        <v>121</v>
      </c>
      <c r="AF125" s="374">
        <v>142.16</v>
      </c>
      <c r="AG125" s="374">
        <v>145.27</v>
      </c>
      <c r="AH125" s="374">
        <v>148.38</v>
      </c>
      <c r="AI125" s="374">
        <v>151.49</v>
      </c>
      <c r="AJ125" s="374">
        <v>154.6</v>
      </c>
      <c r="AK125" s="374">
        <v>157.71</v>
      </c>
      <c r="AL125" s="374">
        <v>160.82</v>
      </c>
      <c r="AM125" s="374">
        <v>163.93</v>
      </c>
      <c r="AN125" s="375">
        <v>167.04</v>
      </c>
      <c r="AO125" s="403">
        <v>170.15</v>
      </c>
      <c r="AP125" s="403">
        <v>173.26</v>
      </c>
      <c r="AQ125" s="375">
        <v>176.37</v>
      </c>
      <c r="AR125" s="375">
        <v>179.48</v>
      </c>
      <c r="AS125" s="367">
        <v>182.59</v>
      </c>
      <c r="AT125" s="376">
        <v>185.7</v>
      </c>
      <c r="AU125" s="237">
        <v>188.81</v>
      </c>
      <c r="AV125" s="237">
        <v>191.92</v>
      </c>
      <c r="AW125" s="237">
        <v>195.03</v>
      </c>
      <c r="AX125" s="237">
        <v>198.14</v>
      </c>
      <c r="AY125" s="237">
        <v>201.25</v>
      </c>
      <c r="AZ125" s="237">
        <v>204.36</v>
      </c>
      <c r="BA125" s="237">
        <v>176.69</v>
      </c>
      <c r="BB125" s="237">
        <v>179.8</v>
      </c>
      <c r="BC125" s="237">
        <v>182.91</v>
      </c>
      <c r="BD125" s="237">
        <v>186.02</v>
      </c>
      <c r="BE125" s="237">
        <v>130.04</v>
      </c>
      <c r="BF125" s="237">
        <v>126.93</v>
      </c>
      <c r="BG125" s="237">
        <v>123.82</v>
      </c>
      <c r="BH125" s="237">
        <v>120.71</v>
      </c>
      <c r="BI125" s="237">
        <v>117.6</v>
      </c>
    </row>
    <row r="126" spans="1:61" ht="21">
      <c r="A126" s="374">
        <v>238.91</v>
      </c>
      <c r="B126" s="374">
        <v>243.35</v>
      </c>
      <c r="C126" s="374">
        <v>247.79</v>
      </c>
      <c r="D126" s="374">
        <v>252.3</v>
      </c>
      <c r="E126" s="374">
        <v>256.67</v>
      </c>
      <c r="F126" s="374">
        <v>261.11</v>
      </c>
      <c r="G126" s="374">
        <v>265.55</v>
      </c>
      <c r="H126" s="374">
        <v>269.99</v>
      </c>
      <c r="I126" s="375">
        <v>274.43</v>
      </c>
      <c r="J126" s="621">
        <v>278.87</v>
      </c>
      <c r="K126" s="621">
        <v>283.32</v>
      </c>
      <c r="L126" s="375">
        <v>287.76</v>
      </c>
      <c r="M126" s="375">
        <v>292.2</v>
      </c>
      <c r="N126" s="629">
        <v>296.64</v>
      </c>
      <c r="O126" s="376">
        <v>301.08</v>
      </c>
      <c r="P126" s="237">
        <v>305.52</v>
      </c>
      <c r="Q126" s="237">
        <v>309.96</v>
      </c>
      <c r="R126" s="237">
        <v>314.4</v>
      </c>
      <c r="S126" s="237">
        <v>318.84</v>
      </c>
      <c r="T126" s="237">
        <v>323.28</v>
      </c>
      <c r="U126" s="237">
        <v>327.72</v>
      </c>
      <c r="V126" s="237">
        <v>270.24</v>
      </c>
      <c r="W126" s="237">
        <v>274.68</v>
      </c>
      <c r="X126" s="237">
        <v>279.12</v>
      </c>
      <c r="Y126" s="237">
        <v>283.56</v>
      </c>
      <c r="Z126" s="237">
        <v>203.63</v>
      </c>
      <c r="AA126" s="237">
        <v>199.19</v>
      </c>
      <c r="AB126" s="237">
        <v>194.75</v>
      </c>
      <c r="AC126" s="237">
        <v>190.31</v>
      </c>
      <c r="AD126" s="237">
        <v>185.86</v>
      </c>
      <c r="AE126" s="370">
        <v>122</v>
      </c>
      <c r="AF126" s="374">
        <v>143.35</v>
      </c>
      <c r="AG126" s="374">
        <v>146.49</v>
      </c>
      <c r="AH126" s="374">
        <v>149.62</v>
      </c>
      <c r="AI126" s="374">
        <v>152.76</v>
      </c>
      <c r="AJ126" s="374">
        <v>155.89</v>
      </c>
      <c r="AK126" s="374">
        <v>159.03</v>
      </c>
      <c r="AL126" s="374">
        <v>162.17</v>
      </c>
      <c r="AM126" s="374">
        <v>165.3</v>
      </c>
      <c r="AN126" s="375">
        <v>168.44</v>
      </c>
      <c r="AO126" s="403">
        <v>171.57</v>
      </c>
      <c r="AP126" s="403">
        <v>174.71</v>
      </c>
      <c r="AQ126" s="375">
        <v>177.84</v>
      </c>
      <c r="AR126" s="375">
        <v>180.98</v>
      </c>
      <c r="AS126" s="367">
        <v>154.11</v>
      </c>
      <c r="AT126" s="376">
        <v>187.25</v>
      </c>
      <c r="AU126" s="237">
        <v>190.38</v>
      </c>
      <c r="AV126" s="237">
        <v>193.52</v>
      </c>
      <c r="AW126" s="237">
        <v>196.65</v>
      </c>
      <c r="AX126" s="237">
        <v>199.79</v>
      </c>
      <c r="AY126" s="237">
        <v>202.93</v>
      </c>
      <c r="AZ126" s="237">
        <v>206.06</v>
      </c>
      <c r="BA126" s="237">
        <v>178.16</v>
      </c>
      <c r="BB126" s="237">
        <v>181.29</v>
      </c>
      <c r="BC126" s="237">
        <v>184.43</v>
      </c>
      <c r="BD126" s="237">
        <v>187.56</v>
      </c>
      <c r="BE126" s="237">
        <v>131.13</v>
      </c>
      <c r="BF126" s="237">
        <v>127.99</v>
      </c>
      <c r="BG126" s="237">
        <v>124.85</v>
      </c>
      <c r="BH126" s="237">
        <v>121.72</v>
      </c>
      <c r="BI126" s="237">
        <v>118.58</v>
      </c>
    </row>
    <row r="127" spans="1:61" ht="21">
      <c r="A127" s="374">
        <v>240.92</v>
      </c>
      <c r="B127" s="374">
        <v>245.4</v>
      </c>
      <c r="C127" s="374">
        <v>249.87</v>
      </c>
      <c r="D127" s="374">
        <v>254.35</v>
      </c>
      <c r="E127" s="374">
        <v>258.83</v>
      </c>
      <c r="F127" s="374">
        <v>263.31</v>
      </c>
      <c r="G127" s="374">
        <v>267.78</v>
      </c>
      <c r="H127" s="374">
        <v>272.26</v>
      </c>
      <c r="I127" s="375">
        <v>276.74</v>
      </c>
      <c r="J127" s="621">
        <v>281.21</v>
      </c>
      <c r="K127" s="621">
        <v>285.69</v>
      </c>
      <c r="L127" s="375">
        <v>290.17</v>
      </c>
      <c r="M127" s="375">
        <v>294.65</v>
      </c>
      <c r="N127" s="629">
        <v>299.12</v>
      </c>
      <c r="O127" s="376">
        <v>303.6</v>
      </c>
      <c r="P127" s="237">
        <v>308.08</v>
      </c>
      <c r="Q127" s="237">
        <v>312.55</v>
      </c>
      <c r="R127" s="237">
        <v>317.03</v>
      </c>
      <c r="S127" s="237">
        <v>321.51</v>
      </c>
      <c r="T127" s="237">
        <v>325.99</v>
      </c>
      <c r="U127" s="237">
        <v>330.46</v>
      </c>
      <c r="V127" s="237">
        <v>272.49</v>
      </c>
      <c r="W127" s="237">
        <v>276.96</v>
      </c>
      <c r="X127" s="237">
        <v>281.44</v>
      </c>
      <c r="Y127" s="237">
        <v>285.92</v>
      </c>
      <c r="Z127" s="237">
        <v>205.33</v>
      </c>
      <c r="AA127" s="237">
        <v>200.85</v>
      </c>
      <c r="AB127" s="237">
        <v>196.37</v>
      </c>
      <c r="AC127" s="237">
        <v>191.9</v>
      </c>
      <c r="AD127" s="237">
        <v>187.42</v>
      </c>
      <c r="AE127" s="370">
        <v>123</v>
      </c>
      <c r="AF127" s="374">
        <v>144.48</v>
      </c>
      <c r="AG127" s="374">
        <v>147.64</v>
      </c>
      <c r="AH127" s="374">
        <v>150.8</v>
      </c>
      <c r="AI127" s="374">
        <v>153.96</v>
      </c>
      <c r="AJ127" s="374">
        <v>157.12</v>
      </c>
      <c r="AK127" s="374">
        <v>160.28</v>
      </c>
      <c r="AL127" s="374">
        <v>163.44</v>
      </c>
      <c r="AM127" s="374">
        <v>166.6</v>
      </c>
      <c r="AN127" s="375">
        <v>169.77</v>
      </c>
      <c r="AO127" s="403">
        <v>172.93</v>
      </c>
      <c r="AP127" s="403">
        <v>176.09</v>
      </c>
      <c r="AQ127" s="375">
        <v>179.25</v>
      </c>
      <c r="AR127" s="375">
        <v>182.41</v>
      </c>
      <c r="AS127" s="367">
        <v>185.57</v>
      </c>
      <c r="AT127" s="376">
        <v>188.73</v>
      </c>
      <c r="AU127" s="237">
        <v>191.89</v>
      </c>
      <c r="AV127" s="237">
        <v>195.05</v>
      </c>
      <c r="AW127" s="237">
        <v>198.22</v>
      </c>
      <c r="AX127" s="237">
        <v>201.38</v>
      </c>
      <c r="AY127" s="237">
        <v>204.54</v>
      </c>
      <c r="AZ127" s="237">
        <v>207.7</v>
      </c>
      <c r="BA127" s="237">
        <v>179.58</v>
      </c>
      <c r="BB127" s="237">
        <v>182.75</v>
      </c>
      <c r="BC127" s="237">
        <v>185.91</v>
      </c>
      <c r="BD127" s="237">
        <v>189.07</v>
      </c>
      <c r="BE127" s="237">
        <v>132.17</v>
      </c>
      <c r="BF127" s="237">
        <v>129.01</v>
      </c>
      <c r="BG127" s="237">
        <v>125.85</v>
      </c>
      <c r="BH127" s="237">
        <v>122.68</v>
      </c>
      <c r="BI127" s="237">
        <v>119.52</v>
      </c>
    </row>
    <row r="128" spans="1:61" ht="21">
      <c r="A128" s="374">
        <v>242.94</v>
      </c>
      <c r="B128" s="374">
        <v>247.45</v>
      </c>
      <c r="C128" s="374">
        <v>251.97</v>
      </c>
      <c r="D128" s="374">
        <v>256.48</v>
      </c>
      <c r="E128" s="374">
        <v>261</v>
      </c>
      <c r="F128" s="374">
        <v>265.51</v>
      </c>
      <c r="G128" s="374">
        <v>270.02</v>
      </c>
      <c r="H128" s="374">
        <v>274.54</v>
      </c>
      <c r="I128" s="375">
        <v>279.05</v>
      </c>
      <c r="J128" s="621">
        <v>283.56</v>
      </c>
      <c r="K128" s="621">
        <v>288.08</v>
      </c>
      <c r="L128" s="375">
        <v>292.59</v>
      </c>
      <c r="M128" s="375">
        <v>297.1</v>
      </c>
      <c r="N128" s="629">
        <v>301.62</v>
      </c>
      <c r="O128" s="376">
        <v>306.13</v>
      </c>
      <c r="P128" s="237">
        <v>310.65</v>
      </c>
      <c r="Q128" s="237">
        <v>315.16</v>
      </c>
      <c r="R128" s="237">
        <v>319.67</v>
      </c>
      <c r="S128" s="237">
        <v>324.19</v>
      </c>
      <c r="T128" s="237">
        <v>328.7</v>
      </c>
      <c r="U128" s="237">
        <v>333.21</v>
      </c>
      <c r="V128" s="237">
        <v>274.74</v>
      </c>
      <c r="W128" s="237">
        <v>279.25</v>
      </c>
      <c r="X128" s="237">
        <v>283.77</v>
      </c>
      <c r="Y128" s="237">
        <v>288.28</v>
      </c>
      <c r="Z128" s="237">
        <v>207.03</v>
      </c>
      <c r="AA128" s="237">
        <v>202.52</v>
      </c>
      <c r="AB128" s="237">
        <v>198.01</v>
      </c>
      <c r="AC128" s="237">
        <v>193.49</v>
      </c>
      <c r="AD128" s="237">
        <v>188.98</v>
      </c>
      <c r="AE128" s="370">
        <v>124</v>
      </c>
      <c r="AF128" s="374">
        <v>145.67</v>
      </c>
      <c r="AG128" s="374">
        <v>148.86</v>
      </c>
      <c r="AH128" s="374">
        <v>152.04</v>
      </c>
      <c r="AI128" s="374">
        <v>155.23</v>
      </c>
      <c r="AJ128" s="374">
        <v>158.42</v>
      </c>
      <c r="AK128" s="374">
        <v>161.6</v>
      </c>
      <c r="AL128" s="374">
        <v>164.79</v>
      </c>
      <c r="AM128" s="374">
        <v>167.98</v>
      </c>
      <c r="AN128" s="375">
        <v>171.17</v>
      </c>
      <c r="AO128" s="403">
        <v>174.35</v>
      </c>
      <c r="AP128" s="403">
        <v>177.54</v>
      </c>
      <c r="AQ128" s="375">
        <v>180.73</v>
      </c>
      <c r="AR128" s="375">
        <v>183.91</v>
      </c>
      <c r="AS128" s="367">
        <v>187.1</v>
      </c>
      <c r="AT128" s="376">
        <v>190.29</v>
      </c>
      <c r="AU128" s="237">
        <v>193.47</v>
      </c>
      <c r="AV128" s="237">
        <v>196.66</v>
      </c>
      <c r="AW128" s="237">
        <v>199.85</v>
      </c>
      <c r="AX128" s="237">
        <v>203.03</v>
      </c>
      <c r="AY128" s="237">
        <v>206.22</v>
      </c>
      <c r="AZ128" s="237">
        <v>209.41</v>
      </c>
      <c r="BA128" s="237">
        <v>181.06</v>
      </c>
      <c r="BB128" s="237">
        <v>184.24</v>
      </c>
      <c r="BC128" s="237">
        <v>187.43</v>
      </c>
      <c r="BD128" s="237">
        <v>190.62</v>
      </c>
      <c r="BE128" s="237">
        <v>133.25</v>
      </c>
      <c r="BF128" s="237">
        <v>130.07</v>
      </c>
      <c r="BG128" s="237">
        <v>126.88</v>
      </c>
      <c r="BH128" s="237">
        <v>123.69</v>
      </c>
      <c r="BI128" s="237">
        <v>120.51</v>
      </c>
    </row>
    <row r="129" spans="1:61" ht="21">
      <c r="A129" s="374">
        <v>244.71</v>
      </c>
      <c r="B129" s="374">
        <v>249.26</v>
      </c>
      <c r="C129" s="374">
        <v>253.81</v>
      </c>
      <c r="D129" s="374">
        <v>258.36</v>
      </c>
      <c r="E129" s="374">
        <v>262.91</v>
      </c>
      <c r="F129" s="374">
        <v>267.46</v>
      </c>
      <c r="G129" s="374">
        <v>272.01</v>
      </c>
      <c r="H129" s="374">
        <v>276.56</v>
      </c>
      <c r="I129" s="375">
        <v>281.11</v>
      </c>
      <c r="J129" s="621">
        <v>285.66</v>
      </c>
      <c r="K129" s="621">
        <v>290.21</v>
      </c>
      <c r="L129" s="375">
        <v>294.76</v>
      </c>
      <c r="M129" s="375">
        <v>299.31</v>
      </c>
      <c r="N129" s="629">
        <v>303.86</v>
      </c>
      <c r="O129" s="376">
        <v>308.41</v>
      </c>
      <c r="P129" s="237">
        <v>312.96</v>
      </c>
      <c r="Q129" s="237">
        <v>317.51</v>
      </c>
      <c r="R129" s="237">
        <v>322.06</v>
      </c>
      <c r="S129" s="237">
        <v>326.61</v>
      </c>
      <c r="T129" s="237">
        <v>331.16</v>
      </c>
      <c r="U129" s="237">
        <v>335.71</v>
      </c>
      <c r="V129" s="237">
        <v>276.84</v>
      </c>
      <c r="W129" s="237">
        <v>281.39</v>
      </c>
      <c r="X129" s="237">
        <v>285.94</v>
      </c>
      <c r="Y129" s="237">
        <v>290.49</v>
      </c>
      <c r="Z129" s="237">
        <v>208.59</v>
      </c>
      <c r="AA129" s="237">
        <v>204.04</v>
      </c>
      <c r="AB129" s="237">
        <v>199.49</v>
      </c>
      <c r="AC129" s="237">
        <v>194.94</v>
      </c>
      <c r="AD129" s="237">
        <v>190.39</v>
      </c>
      <c r="AE129" s="370">
        <v>125</v>
      </c>
      <c r="AF129" s="374">
        <v>146.87</v>
      </c>
      <c r="AG129" s="374">
        <v>150.08</v>
      </c>
      <c r="AH129" s="374">
        <v>153.29</v>
      </c>
      <c r="AI129" s="374">
        <v>156.5</v>
      </c>
      <c r="AJ129" s="374">
        <v>159.72</v>
      </c>
      <c r="AK129" s="374">
        <v>162.93</v>
      </c>
      <c r="AL129" s="374">
        <v>166.14</v>
      </c>
      <c r="AM129" s="374">
        <v>169.35</v>
      </c>
      <c r="AN129" s="375">
        <v>172.57</v>
      </c>
      <c r="AO129" s="403">
        <v>175.78</v>
      </c>
      <c r="AP129" s="403">
        <v>178.99</v>
      </c>
      <c r="AQ129" s="375">
        <v>182.2</v>
      </c>
      <c r="AR129" s="375">
        <v>185.42</v>
      </c>
      <c r="AS129" s="367">
        <v>188.63</v>
      </c>
      <c r="AT129" s="376">
        <v>191.84</v>
      </c>
      <c r="AU129" s="237">
        <v>195.05</v>
      </c>
      <c r="AV129" s="237">
        <v>198.27</v>
      </c>
      <c r="AW129" s="237">
        <v>201.48</v>
      </c>
      <c r="AX129" s="237">
        <v>204.69</v>
      </c>
      <c r="AY129" s="237">
        <v>207.9</v>
      </c>
      <c r="AZ129" s="237">
        <v>211.12</v>
      </c>
      <c r="BA129" s="237">
        <v>182.53</v>
      </c>
      <c r="BB129" s="237">
        <v>185.74</v>
      </c>
      <c r="BC129" s="237">
        <v>188.95</v>
      </c>
      <c r="BD129" s="237">
        <v>192.17</v>
      </c>
      <c r="BE129" s="237">
        <v>134.34</v>
      </c>
      <c r="BF129" s="237">
        <v>131.13</v>
      </c>
      <c r="BG129" s="237">
        <v>127.92</v>
      </c>
      <c r="BH129" s="237">
        <v>124.7</v>
      </c>
      <c r="BI129" s="237">
        <v>121.49</v>
      </c>
    </row>
    <row r="130" spans="1:61" ht="21">
      <c r="A130" s="374">
        <v>246.74</v>
      </c>
      <c r="B130" s="374">
        <v>251.33</v>
      </c>
      <c r="C130" s="374">
        <v>255.92</v>
      </c>
      <c r="D130" s="374">
        <v>260.5</v>
      </c>
      <c r="E130" s="374">
        <v>265.09</v>
      </c>
      <c r="F130" s="374">
        <v>269.68</v>
      </c>
      <c r="G130" s="374">
        <v>274.26</v>
      </c>
      <c r="H130" s="374">
        <v>278.85</v>
      </c>
      <c r="I130" s="375">
        <v>283.44</v>
      </c>
      <c r="J130" s="621">
        <v>288.02</v>
      </c>
      <c r="K130" s="621">
        <v>292.61</v>
      </c>
      <c r="L130" s="375">
        <v>297.2</v>
      </c>
      <c r="M130" s="375">
        <v>301.78</v>
      </c>
      <c r="N130" s="629">
        <v>306.37</v>
      </c>
      <c r="O130" s="376">
        <v>310.95</v>
      </c>
      <c r="P130" s="237">
        <v>315.54</v>
      </c>
      <c r="Q130" s="237">
        <v>320.13</v>
      </c>
      <c r="R130" s="237">
        <v>324.71</v>
      </c>
      <c r="S130" s="237">
        <v>329.3</v>
      </c>
      <c r="T130" s="237">
        <v>333.89</v>
      </c>
      <c r="U130" s="237">
        <v>338.47</v>
      </c>
      <c r="V130" s="237">
        <v>279.1</v>
      </c>
      <c r="W130" s="237">
        <v>283.69</v>
      </c>
      <c r="X130" s="237">
        <v>288.28</v>
      </c>
      <c r="Y130" s="237">
        <v>292.86</v>
      </c>
      <c r="Z130" s="237">
        <v>210.31</v>
      </c>
      <c r="AA130" s="237">
        <v>205.72</v>
      </c>
      <c r="AB130" s="237">
        <v>201.13</v>
      </c>
      <c r="AC130" s="237">
        <v>196.55</v>
      </c>
      <c r="AD130" s="237">
        <v>191.96</v>
      </c>
      <c r="AE130" s="370">
        <v>126</v>
      </c>
      <c r="AF130" s="374">
        <v>147.99</v>
      </c>
      <c r="AG130" s="374">
        <v>151.23</v>
      </c>
      <c r="AH130" s="374">
        <v>154.47</v>
      </c>
      <c r="AI130" s="374">
        <v>157.71</v>
      </c>
      <c r="AJ130" s="374">
        <v>160.95</v>
      </c>
      <c r="AK130" s="374">
        <v>164.19</v>
      </c>
      <c r="AL130" s="374">
        <v>167.42</v>
      </c>
      <c r="AM130" s="374">
        <v>170.66</v>
      </c>
      <c r="AN130" s="375">
        <v>173.9</v>
      </c>
      <c r="AO130" s="403">
        <v>177.14</v>
      </c>
      <c r="AP130" s="403">
        <v>180.38</v>
      </c>
      <c r="AQ130" s="375">
        <v>183.61</v>
      </c>
      <c r="AR130" s="375">
        <v>186.85</v>
      </c>
      <c r="AS130" s="367">
        <v>190.09</v>
      </c>
      <c r="AT130" s="376">
        <v>193.33</v>
      </c>
      <c r="AU130" s="237">
        <v>196.57</v>
      </c>
      <c r="AV130" s="237">
        <v>199.81</v>
      </c>
      <c r="AW130" s="237">
        <v>203.04</v>
      </c>
      <c r="AX130" s="237">
        <v>206.28</v>
      </c>
      <c r="AY130" s="237">
        <v>209.52</v>
      </c>
      <c r="AZ130" s="237">
        <v>212.76</v>
      </c>
      <c r="BA130" s="237">
        <v>183.96</v>
      </c>
      <c r="BB130" s="237">
        <v>187.2</v>
      </c>
      <c r="BC130" s="237">
        <v>190.44</v>
      </c>
      <c r="BD130" s="237">
        <v>193.67</v>
      </c>
      <c r="BE130" s="237">
        <v>135.39</v>
      </c>
      <c r="BF130" s="237">
        <v>132.15</v>
      </c>
      <c r="BG130" s="237">
        <v>128.91</v>
      </c>
      <c r="BH130" s="237">
        <v>125.67</v>
      </c>
      <c r="BI130" s="237">
        <v>122.43</v>
      </c>
    </row>
    <row r="131" spans="1:61" ht="21">
      <c r="A131" s="374">
        <v>248.79</v>
      </c>
      <c r="B131" s="374">
        <v>253.41</v>
      </c>
      <c r="C131" s="374">
        <v>258.04</v>
      </c>
      <c r="D131" s="374">
        <v>262.66</v>
      </c>
      <c r="E131" s="374">
        <v>267.28</v>
      </c>
      <c r="F131" s="374">
        <v>271.9</v>
      </c>
      <c r="G131" s="374">
        <v>276.53</v>
      </c>
      <c r="H131" s="374">
        <v>281.15</v>
      </c>
      <c r="I131" s="375">
        <v>285.77</v>
      </c>
      <c r="J131" s="621">
        <v>290.4</v>
      </c>
      <c r="K131" s="621">
        <v>295.02</v>
      </c>
      <c r="L131" s="375">
        <v>299.64</v>
      </c>
      <c r="M131" s="375">
        <v>304.26</v>
      </c>
      <c r="N131" s="629">
        <v>308.89</v>
      </c>
      <c r="O131" s="376">
        <v>313.51</v>
      </c>
      <c r="P131" s="237">
        <v>318.13</v>
      </c>
      <c r="Q131" s="237">
        <v>322.76</v>
      </c>
      <c r="R131" s="237">
        <v>327.38</v>
      </c>
      <c r="S131" s="237">
        <v>332</v>
      </c>
      <c r="T131" s="237">
        <v>336.62</v>
      </c>
      <c r="U131" s="237">
        <v>341.25</v>
      </c>
      <c r="V131" s="237">
        <v>281.37</v>
      </c>
      <c r="W131" s="237">
        <v>285.99</v>
      </c>
      <c r="X131" s="237">
        <v>290.61</v>
      </c>
      <c r="Y131" s="237">
        <v>295.24</v>
      </c>
      <c r="Z131" s="237">
        <v>212.03</v>
      </c>
      <c r="AA131" s="237">
        <v>207.4</v>
      </c>
      <c r="AB131" s="237">
        <v>202.78</v>
      </c>
      <c r="AC131" s="237">
        <v>198.16</v>
      </c>
      <c r="AD131" s="237">
        <v>193.54</v>
      </c>
      <c r="AE131" s="370">
        <v>127</v>
      </c>
      <c r="AF131" s="374">
        <v>149.19</v>
      </c>
      <c r="AG131" s="374">
        <v>152.46</v>
      </c>
      <c r="AH131" s="374">
        <v>155.72</v>
      </c>
      <c r="AI131" s="374">
        <v>158.99</v>
      </c>
      <c r="AJ131" s="374">
        <v>162.25</v>
      </c>
      <c r="AK131" s="374">
        <v>165.51</v>
      </c>
      <c r="AL131" s="374">
        <v>168.78</v>
      </c>
      <c r="AM131" s="374">
        <v>172.04</v>
      </c>
      <c r="AN131" s="375">
        <v>175.31</v>
      </c>
      <c r="AO131" s="403">
        <v>178.57</v>
      </c>
      <c r="AP131" s="403">
        <v>181.83</v>
      </c>
      <c r="AQ131" s="375">
        <v>185.1</v>
      </c>
      <c r="AR131" s="375">
        <v>188.36</v>
      </c>
      <c r="AS131" s="367">
        <v>191.63</v>
      </c>
      <c r="AT131" s="376">
        <v>194.89</v>
      </c>
      <c r="AU131" s="237">
        <v>198.15</v>
      </c>
      <c r="AV131" s="237">
        <v>201.42</v>
      </c>
      <c r="AW131" s="237">
        <v>204.68</v>
      </c>
      <c r="AX131" s="237">
        <v>207.94</v>
      </c>
      <c r="AY131" s="237">
        <v>211.21</v>
      </c>
      <c r="AZ131" s="237">
        <v>214.47</v>
      </c>
      <c r="BA131" s="237">
        <v>185.44</v>
      </c>
      <c r="BB131" s="237">
        <v>188.7</v>
      </c>
      <c r="BC131" s="237">
        <v>191.96</v>
      </c>
      <c r="BD131" s="237">
        <v>195.23</v>
      </c>
      <c r="BE131" s="237">
        <v>136.48</v>
      </c>
      <c r="BF131" s="237">
        <v>133.21</v>
      </c>
      <c r="BG131" s="237">
        <v>129.95</v>
      </c>
      <c r="BH131" s="237">
        <v>126.69</v>
      </c>
      <c r="BI131" s="237">
        <v>123.42</v>
      </c>
    </row>
    <row r="132" spans="1:61" ht="21">
      <c r="A132" s="374">
        <v>250.57</v>
      </c>
      <c r="B132" s="374">
        <v>255.23</v>
      </c>
      <c r="C132" s="374">
        <v>259.89</v>
      </c>
      <c r="D132" s="374">
        <v>264.55</v>
      </c>
      <c r="E132" s="374">
        <v>269.21</v>
      </c>
      <c r="F132" s="374">
        <v>273.87</v>
      </c>
      <c r="G132" s="374">
        <v>278.53</v>
      </c>
      <c r="H132" s="374">
        <v>283.19</v>
      </c>
      <c r="I132" s="375">
        <v>287.84</v>
      </c>
      <c r="J132" s="621">
        <v>292.5</v>
      </c>
      <c r="K132" s="621">
        <v>297.16</v>
      </c>
      <c r="L132" s="375">
        <v>301.82</v>
      </c>
      <c r="M132" s="375">
        <v>306.48</v>
      </c>
      <c r="N132" s="629">
        <v>311.14</v>
      </c>
      <c r="O132" s="376">
        <v>315.8</v>
      </c>
      <c r="P132" s="237">
        <v>320.46</v>
      </c>
      <c r="Q132" s="237">
        <v>325.12</v>
      </c>
      <c r="R132" s="237">
        <v>329.78</v>
      </c>
      <c r="S132" s="237">
        <v>334.44</v>
      </c>
      <c r="T132" s="237">
        <v>339.1</v>
      </c>
      <c r="U132" s="237">
        <v>343.76</v>
      </c>
      <c r="V132" s="237">
        <v>283.48</v>
      </c>
      <c r="W132" s="237">
        <v>288.14</v>
      </c>
      <c r="X132" s="237">
        <v>292.8</v>
      </c>
      <c r="Y132" s="237">
        <v>297.46</v>
      </c>
      <c r="Z132" s="237">
        <v>213.59</v>
      </c>
      <c r="AA132" s="237">
        <v>208.93</v>
      </c>
      <c r="AB132" s="237">
        <v>204.27</v>
      </c>
      <c r="AC132" s="237">
        <v>199.61</v>
      </c>
      <c r="AD132" s="237">
        <v>196.54</v>
      </c>
      <c r="AE132" s="370">
        <v>128</v>
      </c>
      <c r="AF132" s="374">
        <v>150.4</v>
      </c>
      <c r="AG132" s="374">
        <v>153.69</v>
      </c>
      <c r="AH132" s="374">
        <v>156.98</v>
      </c>
      <c r="AI132" s="374">
        <v>160.27</v>
      </c>
      <c r="AJ132" s="374">
        <v>163.56</v>
      </c>
      <c r="AK132" s="374">
        <v>166.85</v>
      </c>
      <c r="AL132" s="374">
        <v>170.13</v>
      </c>
      <c r="AM132" s="374">
        <v>173.42</v>
      </c>
      <c r="AN132" s="375">
        <v>176.71</v>
      </c>
      <c r="AO132" s="403">
        <v>180</v>
      </c>
      <c r="AP132" s="403">
        <v>183.29</v>
      </c>
      <c r="AQ132" s="375">
        <v>186.58</v>
      </c>
      <c r="AR132" s="375">
        <v>189.87</v>
      </c>
      <c r="AS132" s="367">
        <v>193.16</v>
      </c>
      <c r="AT132" s="376">
        <v>196.45</v>
      </c>
      <c r="AU132" s="237">
        <v>199.74</v>
      </c>
      <c r="AV132" s="237">
        <v>203.03</v>
      </c>
      <c r="AW132" s="237">
        <v>206.32</v>
      </c>
      <c r="AX132" s="237">
        <v>209.61</v>
      </c>
      <c r="AY132" s="237">
        <v>212.9</v>
      </c>
      <c r="AZ132" s="237">
        <v>216.19</v>
      </c>
      <c r="BA132" s="237">
        <v>186.91</v>
      </c>
      <c r="BB132" s="237">
        <v>190.2</v>
      </c>
      <c r="BC132" s="237">
        <v>193.49</v>
      </c>
      <c r="BD132" s="237">
        <v>196.78</v>
      </c>
      <c r="BE132" s="237">
        <v>137.57</v>
      </c>
      <c r="BF132" s="237">
        <v>134.28</v>
      </c>
      <c r="BG132" s="237">
        <v>130.99</v>
      </c>
      <c r="BH132" s="237">
        <v>127.7</v>
      </c>
      <c r="BI132" s="237">
        <v>124.41</v>
      </c>
    </row>
    <row r="133" spans="1:61" ht="21">
      <c r="A133" s="374">
        <v>252.63</v>
      </c>
      <c r="B133" s="374">
        <v>257.33</v>
      </c>
      <c r="C133" s="374">
        <v>262.02</v>
      </c>
      <c r="D133" s="374">
        <v>266.72</v>
      </c>
      <c r="E133" s="374">
        <v>271.42</v>
      </c>
      <c r="F133" s="374">
        <v>276.11</v>
      </c>
      <c r="G133" s="374">
        <v>280.81</v>
      </c>
      <c r="H133" s="374">
        <v>285.5</v>
      </c>
      <c r="I133" s="375">
        <v>290.2</v>
      </c>
      <c r="J133" s="621">
        <v>294.89</v>
      </c>
      <c r="K133" s="621">
        <v>299.59</v>
      </c>
      <c r="L133" s="375">
        <v>304.82</v>
      </c>
      <c r="M133" s="375">
        <v>308.98</v>
      </c>
      <c r="N133" s="629">
        <v>313.68</v>
      </c>
      <c r="O133" s="376">
        <v>318.37</v>
      </c>
      <c r="P133" s="237">
        <v>323.07</v>
      </c>
      <c r="Q133" s="237">
        <v>327.76</v>
      </c>
      <c r="R133" s="237">
        <v>332.46</v>
      </c>
      <c r="S133" s="237">
        <v>337.15</v>
      </c>
      <c r="T133" s="237">
        <v>341.85</v>
      </c>
      <c r="U133" s="237">
        <v>346.54</v>
      </c>
      <c r="V133" s="237">
        <v>285.76</v>
      </c>
      <c r="W133" s="237">
        <v>290.45</v>
      </c>
      <c r="X133" s="237">
        <v>295.15</v>
      </c>
      <c r="Y133" s="237">
        <v>299.84</v>
      </c>
      <c r="Z133" s="237">
        <v>215.32</v>
      </c>
      <c r="AA133" s="237">
        <v>210.63</v>
      </c>
      <c r="AB133" s="237">
        <v>205.93</v>
      </c>
      <c r="AC133" s="237">
        <v>201.23</v>
      </c>
      <c r="AD133" s="237">
        <v>198.13</v>
      </c>
      <c r="AE133" s="370">
        <v>129</v>
      </c>
      <c r="AF133" s="374">
        <v>150.53</v>
      </c>
      <c r="AG133" s="374">
        <v>154.84</v>
      </c>
      <c r="AH133" s="374">
        <v>158.16</v>
      </c>
      <c r="AI133" s="374">
        <v>161.47</v>
      </c>
      <c r="AJ133" s="374">
        <v>164.79</v>
      </c>
      <c r="AK133" s="374">
        <v>168.1</v>
      </c>
      <c r="AL133" s="374">
        <v>171.42</v>
      </c>
      <c r="AM133" s="374">
        <v>174.74</v>
      </c>
      <c r="AN133" s="375">
        <v>178.05</v>
      </c>
      <c r="AO133" s="403">
        <v>181.37</v>
      </c>
      <c r="AP133" s="403">
        <v>184.68</v>
      </c>
      <c r="AQ133" s="375">
        <v>188</v>
      </c>
      <c r="AR133" s="375">
        <v>191.31</v>
      </c>
      <c r="AS133" s="367">
        <v>194.63</v>
      </c>
      <c r="AT133" s="376">
        <v>197.94</v>
      </c>
      <c r="AU133" s="237">
        <v>201.26</v>
      </c>
      <c r="AV133" s="237">
        <v>204.57</v>
      </c>
      <c r="AW133" s="237">
        <v>207.89</v>
      </c>
      <c r="AX133" s="237">
        <v>211.2</v>
      </c>
      <c r="AY133" s="237">
        <v>214.52</v>
      </c>
      <c r="AZ133" s="237">
        <v>217.83</v>
      </c>
      <c r="BA133" s="237">
        <v>188.35</v>
      </c>
      <c r="BB133" s="237">
        <v>191.66</v>
      </c>
      <c r="BC133" s="237">
        <v>194.98</v>
      </c>
      <c r="BD133" s="237">
        <v>198.29</v>
      </c>
      <c r="BE133" s="237">
        <v>138.62</v>
      </c>
      <c r="BF133" s="237">
        <v>135.3</v>
      </c>
      <c r="BG133" s="237">
        <v>131.99</v>
      </c>
      <c r="BH133" s="237">
        <v>128.67</v>
      </c>
      <c r="BI133" s="237">
        <v>125.36</v>
      </c>
    </row>
    <row r="134" spans="1:61" ht="21">
      <c r="A134" s="374">
        <v>254.71</v>
      </c>
      <c r="B134" s="374">
        <v>259.44</v>
      </c>
      <c r="C134" s="374">
        <v>264.17</v>
      </c>
      <c r="D134" s="374">
        <v>268.9</v>
      </c>
      <c r="E134" s="374">
        <v>273.63</v>
      </c>
      <c r="F134" s="374">
        <v>278.37</v>
      </c>
      <c r="G134" s="374">
        <v>283.1</v>
      </c>
      <c r="H134" s="374">
        <v>287.83</v>
      </c>
      <c r="I134" s="375">
        <v>292.56</v>
      </c>
      <c r="J134" s="621">
        <v>297.29</v>
      </c>
      <c r="K134" s="621">
        <v>302.03</v>
      </c>
      <c r="L134" s="375">
        <v>306.76</v>
      </c>
      <c r="M134" s="375">
        <v>311.49</v>
      </c>
      <c r="N134" s="629">
        <v>316.22</v>
      </c>
      <c r="O134" s="376">
        <v>320.95</v>
      </c>
      <c r="P134" s="237">
        <v>325.69</v>
      </c>
      <c r="Q134" s="237">
        <v>330.42</v>
      </c>
      <c r="R134" s="237">
        <v>335.15</v>
      </c>
      <c r="S134" s="237">
        <v>339.88</v>
      </c>
      <c r="T134" s="237">
        <v>344.61</v>
      </c>
      <c r="U134" s="237">
        <v>349.35</v>
      </c>
      <c r="V134" s="237">
        <v>288.04</v>
      </c>
      <c r="W134" s="237">
        <v>292.77</v>
      </c>
      <c r="X134" s="237">
        <v>297.5</v>
      </c>
      <c r="Y134" s="237">
        <v>302.23</v>
      </c>
      <c r="Z134" s="237">
        <v>217.06</v>
      </c>
      <c r="AA134" s="237">
        <v>212.32</v>
      </c>
      <c r="AB134" s="237">
        <v>207.59</v>
      </c>
      <c r="AC134" s="237">
        <v>202.86</v>
      </c>
      <c r="AD134" s="237">
        <v>199.56</v>
      </c>
      <c r="AE134" s="370">
        <v>130</v>
      </c>
      <c r="AF134" s="374">
        <v>152.74</v>
      </c>
      <c r="AG134" s="374">
        <v>156.08</v>
      </c>
      <c r="AH134" s="374">
        <v>159.42</v>
      </c>
      <c r="AI134" s="374">
        <v>162.76</v>
      </c>
      <c r="AJ134" s="374">
        <v>166.1</v>
      </c>
      <c r="AK134" s="374">
        <v>169.44</v>
      </c>
      <c r="AL134" s="374">
        <v>172.78</v>
      </c>
      <c r="AM134" s="374">
        <v>176.12</v>
      </c>
      <c r="AN134" s="375">
        <v>179.46</v>
      </c>
      <c r="AO134" s="403">
        <v>182.8</v>
      </c>
      <c r="AP134" s="403">
        <v>186.15</v>
      </c>
      <c r="AQ134" s="375">
        <v>189.49</v>
      </c>
      <c r="AR134" s="375">
        <v>192.83</v>
      </c>
      <c r="AS134" s="367">
        <v>196.17</v>
      </c>
      <c r="AT134" s="376">
        <v>199.51</v>
      </c>
      <c r="AU134" s="237">
        <v>202.85</v>
      </c>
      <c r="AV134" s="237">
        <v>206.19</v>
      </c>
      <c r="AW134" s="237">
        <v>209.53</v>
      </c>
      <c r="AX134" s="237">
        <v>212.87</v>
      </c>
      <c r="AY134" s="237">
        <v>216.21</v>
      </c>
      <c r="AZ134" s="237">
        <v>219.56</v>
      </c>
      <c r="BA134" s="237">
        <v>189.83</v>
      </c>
      <c r="BB134" s="237">
        <v>193.17</v>
      </c>
      <c r="BC134" s="237">
        <v>196.51</v>
      </c>
      <c r="BD134" s="237">
        <v>199.85</v>
      </c>
      <c r="BE134" s="237">
        <v>139.71</v>
      </c>
      <c r="BF134" s="237">
        <v>136.37</v>
      </c>
      <c r="BG134" s="237">
        <v>133.03</v>
      </c>
      <c r="BH134" s="237">
        <v>129.69</v>
      </c>
      <c r="BI134" s="237">
        <v>126.35</v>
      </c>
    </row>
    <row r="135" spans="1:61" ht="21">
      <c r="A135" s="374">
        <v>256.5</v>
      </c>
      <c r="B135" s="374">
        <v>261.27</v>
      </c>
      <c r="C135" s="374">
        <v>266.04</v>
      </c>
      <c r="D135" s="374">
        <v>270.8</v>
      </c>
      <c r="E135" s="374">
        <v>275.57</v>
      </c>
      <c r="F135" s="374">
        <v>280.34</v>
      </c>
      <c r="G135" s="374">
        <v>285.11</v>
      </c>
      <c r="H135" s="374">
        <v>289.88</v>
      </c>
      <c r="I135" s="375">
        <v>294.65</v>
      </c>
      <c r="J135" s="621">
        <v>299.41</v>
      </c>
      <c r="K135" s="621">
        <v>304.18</v>
      </c>
      <c r="L135" s="375">
        <v>308.95</v>
      </c>
      <c r="M135" s="375">
        <v>313.72</v>
      </c>
      <c r="N135" s="629">
        <v>318.49</v>
      </c>
      <c r="O135" s="376">
        <v>323.26</v>
      </c>
      <c r="P135" s="237">
        <v>328.03</v>
      </c>
      <c r="Q135" s="237">
        <v>332.79</v>
      </c>
      <c r="R135" s="237">
        <v>337.56</v>
      </c>
      <c r="S135" s="237">
        <v>342.23</v>
      </c>
      <c r="T135" s="237">
        <v>347.1</v>
      </c>
      <c r="U135" s="237">
        <v>351.87</v>
      </c>
      <c r="V135" s="237">
        <v>290.16</v>
      </c>
      <c r="W135" s="237">
        <v>294.92</v>
      </c>
      <c r="X135" s="237">
        <v>299.69</v>
      </c>
      <c r="Y135" s="237">
        <v>304.46</v>
      </c>
      <c r="Z135" s="237">
        <v>218.63</v>
      </c>
      <c r="AA135" s="237">
        <v>213.86</v>
      </c>
      <c r="AB135" s="237">
        <v>209.09</v>
      </c>
      <c r="AC135" s="237">
        <v>204.32</v>
      </c>
      <c r="AD135" s="237">
        <v>201.16</v>
      </c>
      <c r="AE135" s="370">
        <v>131</v>
      </c>
      <c r="AF135" s="374">
        <v>153.87</v>
      </c>
      <c r="AG135" s="374">
        <v>157.24</v>
      </c>
      <c r="AH135" s="374">
        <v>160.6</v>
      </c>
      <c r="AI135" s="374">
        <v>163.97</v>
      </c>
      <c r="AJ135" s="374">
        <v>167.34</v>
      </c>
      <c r="AK135" s="374">
        <v>170.7</v>
      </c>
      <c r="AL135" s="374">
        <v>174.07</v>
      </c>
      <c r="AM135" s="374">
        <v>177.44</v>
      </c>
      <c r="AN135" s="375">
        <v>180.8</v>
      </c>
      <c r="AO135" s="403">
        <v>184.17</v>
      </c>
      <c r="AP135" s="403">
        <v>187.54</v>
      </c>
      <c r="AQ135" s="375">
        <v>190.9</v>
      </c>
      <c r="AR135" s="375">
        <v>194.27</v>
      </c>
      <c r="AS135" s="367">
        <v>197.64</v>
      </c>
      <c r="AT135" s="376">
        <v>201</v>
      </c>
      <c r="AU135" s="237">
        <v>204.37</v>
      </c>
      <c r="AV135" s="237">
        <v>207.74</v>
      </c>
      <c r="AW135" s="237">
        <v>211.1</v>
      </c>
      <c r="AX135" s="237">
        <v>214.47</v>
      </c>
      <c r="AY135" s="237">
        <v>217.84</v>
      </c>
      <c r="AZ135" s="237">
        <v>221.2</v>
      </c>
      <c r="BA135" s="237">
        <v>191.26</v>
      </c>
      <c r="BB135" s="237">
        <v>194.63</v>
      </c>
      <c r="BC135" s="237">
        <v>197.99</v>
      </c>
      <c r="BD135" s="237">
        <v>201.36</v>
      </c>
      <c r="BE135" s="237">
        <v>140.76</v>
      </c>
      <c r="BF135" s="237">
        <v>137.39</v>
      </c>
      <c r="BG135" s="237">
        <v>134.03</v>
      </c>
      <c r="BH135" s="237">
        <v>130.66</v>
      </c>
      <c r="BI135" s="237">
        <v>127.29</v>
      </c>
    </row>
    <row r="136" spans="1:61" ht="21">
      <c r="A136" s="374">
        <v>258.59</v>
      </c>
      <c r="B136" s="374">
        <v>263.39</v>
      </c>
      <c r="C136" s="374">
        <v>268.2</v>
      </c>
      <c r="D136" s="374">
        <v>273</v>
      </c>
      <c r="E136" s="374">
        <v>277.81</v>
      </c>
      <c r="F136" s="374">
        <v>282.61</v>
      </c>
      <c r="G136" s="374">
        <v>287.42</v>
      </c>
      <c r="H136" s="374">
        <v>292.22</v>
      </c>
      <c r="I136" s="375">
        <v>297.03</v>
      </c>
      <c r="J136" s="621">
        <v>301.83</v>
      </c>
      <c r="K136" s="621">
        <v>306.64</v>
      </c>
      <c r="L136" s="375">
        <v>311.44</v>
      </c>
      <c r="M136" s="375">
        <v>316.25</v>
      </c>
      <c r="N136" s="629">
        <v>321.05</v>
      </c>
      <c r="O136" s="376">
        <v>325.86</v>
      </c>
      <c r="P136" s="237">
        <v>330.66</v>
      </c>
      <c r="Q136" s="237">
        <v>335.46</v>
      </c>
      <c r="R136" s="237">
        <v>340.27</v>
      </c>
      <c r="S136" s="237">
        <v>345.07</v>
      </c>
      <c r="T136" s="237">
        <v>349.88</v>
      </c>
      <c r="U136" s="237">
        <v>354.68</v>
      </c>
      <c r="V136" s="237">
        <v>292.45</v>
      </c>
      <c r="W136" s="237">
        <v>297.25</v>
      </c>
      <c r="X136" s="237">
        <v>302.06</v>
      </c>
      <c r="Y136" s="237">
        <v>306.86</v>
      </c>
      <c r="Z136" s="237">
        <v>220.38</v>
      </c>
      <c r="AA136" s="237">
        <v>215.57</v>
      </c>
      <c r="AB136" s="237">
        <v>210.77</v>
      </c>
      <c r="AC136" s="237">
        <v>205.96</v>
      </c>
      <c r="AD136" s="237">
        <v>202.59</v>
      </c>
      <c r="AE136" s="370">
        <v>132</v>
      </c>
      <c r="AF136" s="374">
        <v>155</v>
      </c>
      <c r="AG136" s="374">
        <v>158.39</v>
      </c>
      <c r="AH136" s="374">
        <v>161.79</v>
      </c>
      <c r="AI136" s="374">
        <v>156.18</v>
      </c>
      <c r="AJ136" s="374">
        <v>168.57</v>
      </c>
      <c r="AK136" s="374">
        <v>171.96</v>
      </c>
      <c r="AL136" s="374">
        <v>175.36</v>
      </c>
      <c r="AM136" s="374">
        <v>178.75</v>
      </c>
      <c r="AN136" s="375">
        <v>182.14</v>
      </c>
      <c r="AO136" s="403">
        <v>185.53</v>
      </c>
      <c r="AP136" s="403">
        <v>188.93</v>
      </c>
      <c r="AQ136" s="375">
        <v>192.32</v>
      </c>
      <c r="AR136" s="375">
        <v>195.71</v>
      </c>
      <c r="AS136" s="367">
        <v>199.1</v>
      </c>
      <c r="AT136" s="376">
        <v>202.5</v>
      </c>
      <c r="AU136" s="237">
        <v>205.89</v>
      </c>
      <c r="AV136" s="237">
        <v>209.28</v>
      </c>
      <c r="AW136" s="237">
        <v>212.67</v>
      </c>
      <c r="AX136" s="237">
        <v>216.07</v>
      </c>
      <c r="AY136" s="237">
        <v>219.46</v>
      </c>
      <c r="AZ136" s="237">
        <v>222.85</v>
      </c>
      <c r="BA136" s="237">
        <v>192.7</v>
      </c>
      <c r="BB136" s="237">
        <v>196.09</v>
      </c>
      <c r="BC136" s="237">
        <v>199.48</v>
      </c>
      <c r="BD136" s="237">
        <v>202.87</v>
      </c>
      <c r="BE136" s="237">
        <v>141.81</v>
      </c>
      <c r="BF136" s="237">
        <v>138.42</v>
      </c>
      <c r="BG136" s="237">
        <v>135.03</v>
      </c>
      <c r="BH136" s="237">
        <v>131.63</v>
      </c>
      <c r="BI136" s="237">
        <v>128.24</v>
      </c>
    </row>
    <row r="137" spans="1:61" ht="21">
      <c r="A137" s="374">
        <v>260.39</v>
      </c>
      <c r="B137" s="374">
        <v>265.23</v>
      </c>
      <c r="C137" s="374">
        <v>270.07</v>
      </c>
      <c r="D137" s="374">
        <v>274.91</v>
      </c>
      <c r="E137" s="374">
        <v>279.76</v>
      </c>
      <c r="F137" s="374">
        <v>284.6</v>
      </c>
      <c r="G137" s="374">
        <v>289.44</v>
      </c>
      <c r="H137" s="374">
        <v>294.28</v>
      </c>
      <c r="I137" s="375">
        <v>299.12</v>
      </c>
      <c r="J137" s="621">
        <v>303.96</v>
      </c>
      <c r="K137" s="621">
        <v>308.8</v>
      </c>
      <c r="L137" s="375">
        <v>313.64</v>
      </c>
      <c r="M137" s="375">
        <v>318.48</v>
      </c>
      <c r="N137" s="629">
        <v>323.33</v>
      </c>
      <c r="O137" s="376">
        <v>328.17</v>
      </c>
      <c r="P137" s="237">
        <v>333.01</v>
      </c>
      <c r="Q137" s="237">
        <v>337.85</v>
      </c>
      <c r="R137" s="237">
        <v>342.69</v>
      </c>
      <c r="S137" s="237">
        <v>347.53</v>
      </c>
      <c r="T137" s="237">
        <v>352.37</v>
      </c>
      <c r="U137" s="237">
        <v>357.21</v>
      </c>
      <c r="V137" s="237">
        <v>294.57</v>
      </c>
      <c r="W137" s="237">
        <v>299.41</v>
      </c>
      <c r="X137" s="237">
        <v>304.25</v>
      </c>
      <c r="Y137" s="237">
        <v>309.1</v>
      </c>
      <c r="Z137" s="237">
        <v>221.95</v>
      </c>
      <c r="AA137" s="237">
        <v>217.11</v>
      </c>
      <c r="AB137" s="237">
        <v>212.27</v>
      </c>
      <c r="AC137" s="237">
        <v>207.43</v>
      </c>
      <c r="AD137" s="237">
        <v>204.2</v>
      </c>
      <c r="AE137" s="370">
        <v>133</v>
      </c>
      <c r="AF137" s="374">
        <v>156.22</v>
      </c>
      <c r="AG137" s="374">
        <v>159.63</v>
      </c>
      <c r="AH137" s="374">
        <v>163.05</v>
      </c>
      <c r="AI137" s="374">
        <v>166.47</v>
      </c>
      <c r="AJ137" s="374">
        <v>169.89</v>
      </c>
      <c r="AK137" s="374">
        <v>173.31</v>
      </c>
      <c r="AL137" s="374">
        <v>176.72</v>
      </c>
      <c r="AM137" s="374">
        <v>180.14</v>
      </c>
      <c r="AN137" s="375">
        <v>183.56</v>
      </c>
      <c r="AO137" s="403">
        <v>186.98</v>
      </c>
      <c r="AP137" s="403">
        <v>190.4</v>
      </c>
      <c r="AQ137" s="375">
        <v>193.82</v>
      </c>
      <c r="AR137" s="375">
        <v>197.23</v>
      </c>
      <c r="AS137" s="367">
        <v>200.65</v>
      </c>
      <c r="AT137" s="376">
        <v>204.07</v>
      </c>
      <c r="AU137" s="237">
        <v>207.49</v>
      </c>
      <c r="AV137" s="237">
        <v>210.91</v>
      </c>
      <c r="AW137" s="237">
        <v>214.32</v>
      </c>
      <c r="AX137" s="237">
        <v>217.74</v>
      </c>
      <c r="AY137" s="237">
        <v>221.16</v>
      </c>
      <c r="AZ137" s="237">
        <v>224.58</v>
      </c>
      <c r="BA137" s="237">
        <v>194.18</v>
      </c>
      <c r="BB137" s="237">
        <v>197.6</v>
      </c>
      <c r="BC137" s="237">
        <v>201.02</v>
      </c>
      <c r="BD137" s="237">
        <v>204.43</v>
      </c>
      <c r="BE137" s="237">
        <v>142.91</v>
      </c>
      <c r="BF137" s="237">
        <v>139.49</v>
      </c>
      <c r="BG137" s="237">
        <v>136.07</v>
      </c>
      <c r="BH137" s="237">
        <v>132.65</v>
      </c>
      <c r="BI137" s="237">
        <v>129.24</v>
      </c>
    </row>
    <row r="138" spans="1:61" ht="21">
      <c r="A138" s="374">
        <v>262.5</v>
      </c>
      <c r="B138" s="374">
        <v>267.37</v>
      </c>
      <c r="C138" s="374">
        <v>272.25</v>
      </c>
      <c r="D138" s="374">
        <v>277.13</v>
      </c>
      <c r="E138" s="374">
        <v>282.01</v>
      </c>
      <c r="F138" s="374">
        <v>286.89</v>
      </c>
      <c r="G138" s="374">
        <v>291.76</v>
      </c>
      <c r="H138" s="374">
        <v>296.64</v>
      </c>
      <c r="I138" s="375">
        <v>301.52</v>
      </c>
      <c r="J138" s="621">
        <v>306.4</v>
      </c>
      <c r="K138" s="621">
        <v>311.27</v>
      </c>
      <c r="L138" s="375">
        <v>316.15</v>
      </c>
      <c r="M138" s="375">
        <v>321.03</v>
      </c>
      <c r="N138" s="629">
        <v>325.91</v>
      </c>
      <c r="O138" s="376">
        <v>330.78</v>
      </c>
      <c r="P138" s="237">
        <v>335.66</v>
      </c>
      <c r="Q138" s="237">
        <v>340.54</v>
      </c>
      <c r="R138" s="237">
        <v>345.42</v>
      </c>
      <c r="S138" s="237">
        <v>350.29</v>
      </c>
      <c r="T138" s="237">
        <v>355.17</v>
      </c>
      <c r="U138" s="237">
        <v>360.05</v>
      </c>
      <c r="V138" s="237">
        <v>296.87</v>
      </c>
      <c r="W138" s="237">
        <v>301.75</v>
      </c>
      <c r="X138" s="237">
        <v>306.63</v>
      </c>
      <c r="Y138" s="237">
        <v>311.51</v>
      </c>
      <c r="Z138" s="237">
        <v>223.71</v>
      </c>
      <c r="AA138" s="237">
        <v>218.83</v>
      </c>
      <c r="AB138" s="237">
        <v>213.95</v>
      </c>
      <c r="AC138" s="237">
        <v>209.08</v>
      </c>
      <c r="AD138" s="237">
        <v>205.64</v>
      </c>
      <c r="AE138" s="370">
        <v>134</v>
      </c>
      <c r="AF138" s="374">
        <v>157.35</v>
      </c>
      <c r="AG138" s="374">
        <v>160.8</v>
      </c>
      <c r="AH138" s="374">
        <v>164.24</v>
      </c>
      <c r="AI138" s="374">
        <v>167.68</v>
      </c>
      <c r="AJ138" s="374">
        <v>171.13</v>
      </c>
      <c r="AK138" s="374">
        <v>174.57</v>
      </c>
      <c r="AL138" s="374">
        <v>178.01</v>
      </c>
      <c r="AM138" s="374">
        <v>181.46</v>
      </c>
      <c r="AN138" s="375">
        <v>184.9</v>
      </c>
      <c r="AO138" s="403">
        <v>188.35</v>
      </c>
      <c r="AP138" s="403">
        <v>191.79</v>
      </c>
      <c r="AQ138" s="375">
        <v>195.23</v>
      </c>
      <c r="AR138" s="375">
        <v>198.68</v>
      </c>
      <c r="AS138" s="367">
        <v>202.12</v>
      </c>
      <c r="AT138" s="376">
        <v>205.57</v>
      </c>
      <c r="AU138" s="237">
        <v>209.01</v>
      </c>
      <c r="AV138" s="237">
        <v>212.45</v>
      </c>
      <c r="AW138" s="237">
        <v>215.9</v>
      </c>
      <c r="AX138" s="237">
        <v>219.34</v>
      </c>
      <c r="AY138" s="237">
        <v>222.78</v>
      </c>
      <c r="AZ138" s="237">
        <v>226.23</v>
      </c>
      <c r="BA138" s="237">
        <v>195.62</v>
      </c>
      <c r="BB138" s="237">
        <v>199.06</v>
      </c>
      <c r="BC138" s="237">
        <v>202.5</v>
      </c>
      <c r="BD138" s="237">
        <v>205.95</v>
      </c>
      <c r="BE138" s="237">
        <v>143.96</v>
      </c>
      <c r="BF138" s="237">
        <v>140.52</v>
      </c>
      <c r="BG138" s="237">
        <v>137.07</v>
      </c>
      <c r="BH138" s="237">
        <v>133.63</v>
      </c>
      <c r="BI138" s="237">
        <v>130.18</v>
      </c>
    </row>
    <row r="139" spans="1:61" ht="21">
      <c r="A139" s="374">
        <v>264.31</v>
      </c>
      <c r="B139" s="374">
        <v>269.22</v>
      </c>
      <c r="C139" s="374">
        <v>274.14</v>
      </c>
      <c r="D139" s="374">
        <v>279.05</v>
      </c>
      <c r="E139" s="374">
        <v>283.96</v>
      </c>
      <c r="F139" s="374">
        <v>288.88</v>
      </c>
      <c r="G139" s="374">
        <v>293.79</v>
      </c>
      <c r="H139" s="374">
        <v>298.71</v>
      </c>
      <c r="I139" s="375">
        <v>303.62</v>
      </c>
      <c r="J139" s="621">
        <v>308.53</v>
      </c>
      <c r="K139" s="621">
        <v>313.45</v>
      </c>
      <c r="L139" s="375">
        <v>318.36</v>
      </c>
      <c r="M139" s="375">
        <v>323.28</v>
      </c>
      <c r="N139" s="629">
        <v>328.19</v>
      </c>
      <c r="O139" s="376">
        <v>333.1</v>
      </c>
      <c r="P139" s="237">
        <v>338.02</v>
      </c>
      <c r="Q139" s="237">
        <v>342.93</v>
      </c>
      <c r="R139" s="237">
        <v>347.85</v>
      </c>
      <c r="S139" s="237">
        <v>352.76</v>
      </c>
      <c r="T139" s="237">
        <v>357.67</v>
      </c>
      <c r="U139" s="237">
        <v>362.59</v>
      </c>
      <c r="V139" s="237">
        <v>299</v>
      </c>
      <c r="W139" s="237">
        <v>303.92</v>
      </c>
      <c r="X139" s="237">
        <v>308.83</v>
      </c>
      <c r="Y139" s="237">
        <v>313.74</v>
      </c>
      <c r="Z139" s="237">
        <v>225.29</v>
      </c>
      <c r="AA139" s="237">
        <v>220.38</v>
      </c>
      <c r="AB139" s="237">
        <v>215.46</v>
      </c>
      <c r="AC139" s="237">
        <v>210.55</v>
      </c>
      <c r="AD139" s="237">
        <v>207.08</v>
      </c>
      <c r="AE139" s="370">
        <v>135</v>
      </c>
      <c r="AF139" s="374">
        <v>158.57</v>
      </c>
      <c r="AG139" s="374">
        <v>162.04</v>
      </c>
      <c r="AH139" s="374">
        <v>165.51</v>
      </c>
      <c r="AI139" s="374">
        <v>168.98</v>
      </c>
      <c r="AJ139" s="374">
        <v>172.45</v>
      </c>
      <c r="AK139" s="374">
        <v>175.92</v>
      </c>
      <c r="AL139" s="374">
        <v>179.39</v>
      </c>
      <c r="AM139" s="374">
        <v>182.86</v>
      </c>
      <c r="AN139" s="375">
        <v>186.33</v>
      </c>
      <c r="AO139" s="403">
        <v>189.8</v>
      </c>
      <c r="AP139" s="403">
        <v>193.27</v>
      </c>
      <c r="AQ139" s="375">
        <v>196.74</v>
      </c>
      <c r="AR139" s="375">
        <v>200.2</v>
      </c>
      <c r="AS139" s="367">
        <v>203.67</v>
      </c>
      <c r="AT139" s="376">
        <v>207.14</v>
      </c>
      <c r="AU139" s="237">
        <v>210.61</v>
      </c>
      <c r="AV139" s="237">
        <v>214.08</v>
      </c>
      <c r="AW139" s="237">
        <v>217.55</v>
      </c>
      <c r="AX139" s="237">
        <v>221.02</v>
      </c>
      <c r="AY139" s="237">
        <v>224.49</v>
      </c>
      <c r="AZ139" s="237">
        <v>227.96</v>
      </c>
      <c r="BA139" s="237">
        <v>197.1</v>
      </c>
      <c r="BB139" s="237">
        <v>200.57</v>
      </c>
      <c r="BC139" s="237">
        <v>204.04</v>
      </c>
      <c r="BD139" s="237">
        <v>207.51</v>
      </c>
      <c r="BE139" s="237">
        <v>145.06</v>
      </c>
      <c r="BF139" s="237">
        <v>141.59</v>
      </c>
      <c r="BG139" s="237">
        <v>138.12</v>
      </c>
      <c r="BH139" s="237">
        <v>134.65</v>
      </c>
      <c r="BI139" s="237">
        <v>131.18</v>
      </c>
    </row>
    <row r="140" spans="1:61" ht="21">
      <c r="A140" s="374">
        <v>266.12</v>
      </c>
      <c r="B140" s="374">
        <v>271.07</v>
      </c>
      <c r="C140" s="374">
        <v>276.02</v>
      </c>
      <c r="D140" s="374">
        <v>280.97</v>
      </c>
      <c r="E140" s="374">
        <v>285.92</v>
      </c>
      <c r="F140" s="374">
        <v>290.87</v>
      </c>
      <c r="G140" s="374">
        <v>295.83</v>
      </c>
      <c r="H140" s="374">
        <v>300.78</v>
      </c>
      <c r="I140" s="375">
        <v>305.73</v>
      </c>
      <c r="J140" s="621">
        <v>310.68</v>
      </c>
      <c r="K140" s="621">
        <v>315.63</v>
      </c>
      <c r="L140" s="375">
        <v>320.58</v>
      </c>
      <c r="M140" s="375">
        <v>325.53</v>
      </c>
      <c r="N140" s="629">
        <v>330.48</v>
      </c>
      <c r="O140" s="376">
        <v>335.43</v>
      </c>
      <c r="P140" s="237">
        <v>340.38</v>
      </c>
      <c r="Q140" s="237">
        <v>345.33</v>
      </c>
      <c r="R140" s="237">
        <v>350.28</v>
      </c>
      <c r="S140" s="237">
        <v>355.23</v>
      </c>
      <c r="T140" s="237">
        <v>360.18</v>
      </c>
      <c r="U140" s="237">
        <v>365.13</v>
      </c>
      <c r="V140" s="237">
        <v>301.13</v>
      </c>
      <c r="W140" s="237">
        <v>306.08</v>
      </c>
      <c r="X140" s="237">
        <v>311.03</v>
      </c>
      <c r="Y140" s="237">
        <v>315.98</v>
      </c>
      <c r="Z140" s="237">
        <v>226.88</v>
      </c>
      <c r="AA140" s="237">
        <v>221.93</v>
      </c>
      <c r="AB140" s="237">
        <v>216.98</v>
      </c>
      <c r="AC140" s="237">
        <v>212.03</v>
      </c>
      <c r="AD140" s="237">
        <v>208.7</v>
      </c>
      <c r="AE140" s="370">
        <v>136</v>
      </c>
      <c r="AF140" s="374">
        <v>159.71</v>
      </c>
      <c r="AG140" s="374">
        <v>163.2</v>
      </c>
      <c r="AH140" s="374">
        <v>166.7</v>
      </c>
      <c r="AI140" s="374">
        <v>170.19</v>
      </c>
      <c r="AJ140" s="374">
        <v>173.69</v>
      </c>
      <c r="AK140" s="374">
        <v>177.19</v>
      </c>
      <c r="AL140" s="374">
        <v>180.68</v>
      </c>
      <c r="AM140" s="374">
        <v>184.18</v>
      </c>
      <c r="AN140" s="375">
        <v>187.67</v>
      </c>
      <c r="AO140" s="403">
        <v>191.17</v>
      </c>
      <c r="AP140" s="403">
        <v>194.66</v>
      </c>
      <c r="AQ140" s="375">
        <v>198.16</v>
      </c>
      <c r="AR140" s="375">
        <v>201.65</v>
      </c>
      <c r="AS140" s="367">
        <v>205.15</v>
      </c>
      <c r="AT140" s="376">
        <v>208.64</v>
      </c>
      <c r="AU140" s="237">
        <v>212.14</v>
      </c>
      <c r="AV140" s="237">
        <v>215.63</v>
      </c>
      <c r="AW140" s="237">
        <v>219.13</v>
      </c>
      <c r="AX140" s="237">
        <v>222.62</v>
      </c>
      <c r="AY140" s="237">
        <v>226.12</v>
      </c>
      <c r="AZ140" s="237">
        <v>229.61</v>
      </c>
      <c r="BA140" s="237">
        <v>198.54</v>
      </c>
      <c r="BB140" s="237">
        <v>202.04</v>
      </c>
      <c r="BC140" s="237">
        <v>205.53</v>
      </c>
      <c r="BD140" s="237">
        <v>209.03</v>
      </c>
      <c r="BE140" s="237">
        <v>146.11</v>
      </c>
      <c r="BF140" s="237">
        <v>142.62</v>
      </c>
      <c r="BG140" s="237">
        <v>139.12</v>
      </c>
      <c r="BH140" s="237">
        <v>135.63</v>
      </c>
      <c r="BI140" s="237">
        <v>132.13</v>
      </c>
    </row>
    <row r="141" spans="1:61" ht="21">
      <c r="A141" s="374">
        <v>268.25</v>
      </c>
      <c r="B141" s="374">
        <v>273.24</v>
      </c>
      <c r="C141" s="374">
        <v>278.23</v>
      </c>
      <c r="D141" s="374">
        <v>283.21</v>
      </c>
      <c r="E141" s="374">
        <v>288.2</v>
      </c>
      <c r="F141" s="374">
        <v>293.19</v>
      </c>
      <c r="G141" s="374">
        <v>298.17</v>
      </c>
      <c r="H141" s="374">
        <v>303.16</v>
      </c>
      <c r="I141" s="375">
        <v>308.15</v>
      </c>
      <c r="J141" s="621">
        <v>313.14</v>
      </c>
      <c r="K141" s="621">
        <v>318.12</v>
      </c>
      <c r="L141" s="375">
        <v>323.11</v>
      </c>
      <c r="M141" s="375">
        <v>328.1</v>
      </c>
      <c r="N141" s="629">
        <v>333.08</v>
      </c>
      <c r="O141" s="376">
        <v>338.07</v>
      </c>
      <c r="P141" s="237">
        <v>343.06</v>
      </c>
      <c r="Q141" s="237">
        <v>348.04</v>
      </c>
      <c r="R141" s="237">
        <v>353.03</v>
      </c>
      <c r="S141" s="237">
        <v>358.02</v>
      </c>
      <c r="T141" s="237">
        <v>363</v>
      </c>
      <c r="U141" s="237">
        <v>367.99</v>
      </c>
      <c r="V141" s="237">
        <v>303.45</v>
      </c>
      <c r="W141" s="237">
        <v>308.44</v>
      </c>
      <c r="X141" s="237">
        <v>313.42</v>
      </c>
      <c r="Y141" s="237">
        <v>318.41</v>
      </c>
      <c r="Z141" s="237">
        <v>228.65</v>
      </c>
      <c r="AA141" s="237">
        <v>223.66</v>
      </c>
      <c r="AB141" s="237">
        <v>218.67</v>
      </c>
      <c r="AC141" s="237">
        <v>213.69</v>
      </c>
      <c r="AD141" s="237">
        <v>210</v>
      </c>
      <c r="AE141" s="370">
        <v>137</v>
      </c>
      <c r="AF141" s="374">
        <v>160.93</v>
      </c>
      <c r="AG141" s="374">
        <v>164.45</v>
      </c>
      <c r="AH141" s="374">
        <v>167.97</v>
      </c>
      <c r="AI141" s="374">
        <v>171.5</v>
      </c>
      <c r="AJ141" s="374">
        <v>175.02</v>
      </c>
      <c r="AK141" s="374">
        <v>178.54</v>
      </c>
      <c r="AL141" s="374">
        <v>182.06</v>
      </c>
      <c r="AM141" s="374">
        <v>185.58</v>
      </c>
      <c r="AN141" s="375">
        <v>189.1</v>
      </c>
      <c r="AO141" s="403">
        <v>192.62</v>
      </c>
      <c r="AP141" s="403">
        <v>196.14</v>
      </c>
      <c r="AQ141" s="375">
        <v>199.66</v>
      </c>
      <c r="AR141" s="375">
        <v>203.18</v>
      </c>
      <c r="AS141" s="367">
        <v>206.7</v>
      </c>
      <c r="AT141" s="376">
        <v>210.23</v>
      </c>
      <c r="AU141" s="237">
        <v>213.75</v>
      </c>
      <c r="AV141" s="237">
        <v>217.27</v>
      </c>
      <c r="AW141" s="237">
        <v>220.79</v>
      </c>
      <c r="AX141" s="237">
        <v>224.31</v>
      </c>
      <c r="AY141" s="237">
        <v>227.83</v>
      </c>
      <c r="AZ141" s="237">
        <v>231.35</v>
      </c>
      <c r="BA141" s="237">
        <v>200.03</v>
      </c>
      <c r="BB141" s="237">
        <v>203.55</v>
      </c>
      <c r="BC141" s="237">
        <v>207.07</v>
      </c>
      <c r="BD141" s="237">
        <v>210.59</v>
      </c>
      <c r="BE141" s="237">
        <v>147.22</v>
      </c>
      <c r="BF141" s="237">
        <v>143.7</v>
      </c>
      <c r="BG141" s="237">
        <v>140.18</v>
      </c>
      <c r="BH141" s="237">
        <v>136.66</v>
      </c>
      <c r="BI141" s="237">
        <v>133.13</v>
      </c>
    </row>
    <row r="142" spans="1:61" ht="21">
      <c r="A142" s="374">
        <v>270.08</v>
      </c>
      <c r="B142" s="374">
        <v>275.1</v>
      </c>
      <c r="C142" s="374">
        <v>280.12</v>
      </c>
      <c r="D142" s="374">
        <v>285.15</v>
      </c>
      <c r="E142" s="374">
        <v>290.17</v>
      </c>
      <c r="F142" s="374">
        <v>295.19</v>
      </c>
      <c r="G142" s="374">
        <v>300.22</v>
      </c>
      <c r="H142" s="374">
        <v>305.24</v>
      </c>
      <c r="I142" s="375">
        <v>310.26</v>
      </c>
      <c r="J142" s="621">
        <v>315.29</v>
      </c>
      <c r="K142" s="621">
        <v>320.31</v>
      </c>
      <c r="L142" s="375">
        <v>325.33</v>
      </c>
      <c r="M142" s="375">
        <v>330.36</v>
      </c>
      <c r="N142" s="629">
        <v>335.38</v>
      </c>
      <c r="O142" s="376">
        <v>340.4</v>
      </c>
      <c r="P142" s="237">
        <v>345.43</v>
      </c>
      <c r="Q142" s="237">
        <v>350.45</v>
      </c>
      <c r="R142" s="237">
        <v>355.47</v>
      </c>
      <c r="S142" s="237">
        <v>360.5</v>
      </c>
      <c r="T142" s="237">
        <v>365.52</v>
      </c>
      <c r="U142" s="237">
        <v>370.54</v>
      </c>
      <c r="V142" s="237">
        <v>305.59</v>
      </c>
      <c r="W142" s="237">
        <v>310.61</v>
      </c>
      <c r="X142" s="237">
        <v>615.63</v>
      </c>
      <c r="Y142" s="237">
        <v>320.66</v>
      </c>
      <c r="Z142" s="237">
        <v>230.24</v>
      </c>
      <c r="AA142" s="237">
        <v>225.22</v>
      </c>
      <c r="AB142" s="237">
        <v>220.19</v>
      </c>
      <c r="AC142" s="237">
        <v>215.17</v>
      </c>
      <c r="AD142" s="237">
        <v>15</v>
      </c>
      <c r="AE142" s="370">
        <v>138</v>
      </c>
      <c r="AF142" s="374">
        <v>162.07</v>
      </c>
      <c r="AG142" s="374">
        <v>165.62</v>
      </c>
      <c r="AH142" s="374">
        <v>169.17</v>
      </c>
      <c r="AI142" s="374">
        <v>172.71</v>
      </c>
      <c r="AJ142" s="374">
        <v>176.26</v>
      </c>
      <c r="AK142" s="374">
        <v>179.81</v>
      </c>
      <c r="AL142" s="374">
        <v>183.35</v>
      </c>
      <c r="AM142" s="374">
        <v>186.9</v>
      </c>
      <c r="AN142" s="375">
        <v>190.45</v>
      </c>
      <c r="AO142" s="403">
        <v>193.99</v>
      </c>
      <c r="AP142" s="403">
        <v>197.54</v>
      </c>
      <c r="AQ142" s="375">
        <v>201.09</v>
      </c>
      <c r="AR142" s="375">
        <v>204.63</v>
      </c>
      <c r="AS142" s="367">
        <v>208.18</v>
      </c>
      <c r="AT142" s="376">
        <v>211.73</v>
      </c>
      <c r="AU142" s="237">
        <v>215.27</v>
      </c>
      <c r="AV142" s="237">
        <v>218.82</v>
      </c>
      <c r="AW142" s="237">
        <v>222.37</v>
      </c>
      <c r="AX142" s="237">
        <v>225.91</v>
      </c>
      <c r="AY142" s="237">
        <v>229.46</v>
      </c>
      <c r="AZ142" s="237">
        <v>233.01</v>
      </c>
      <c r="BA142" s="237">
        <v>201.47</v>
      </c>
      <c r="BB142" s="237">
        <v>205.02</v>
      </c>
      <c r="BC142" s="237">
        <v>208.56</v>
      </c>
      <c r="BD142" s="237">
        <v>212.11</v>
      </c>
      <c r="BE142" s="237">
        <v>148.27</v>
      </c>
      <c r="BF142" s="237">
        <v>144.73</v>
      </c>
      <c r="BG142" s="237">
        <v>141.18</v>
      </c>
      <c r="BH142" s="237">
        <v>137.63</v>
      </c>
      <c r="BI142" s="237">
        <v>134.09</v>
      </c>
    </row>
    <row r="143" spans="1:61" ht="21">
      <c r="A143" s="374">
        <v>272.23</v>
      </c>
      <c r="B143" s="374">
        <v>277.29</v>
      </c>
      <c r="C143" s="374">
        <v>282.35</v>
      </c>
      <c r="D143" s="374">
        <v>287.41</v>
      </c>
      <c r="E143" s="374">
        <v>292.47</v>
      </c>
      <c r="F143" s="374">
        <v>297.53</v>
      </c>
      <c r="G143" s="374">
        <v>302.59</v>
      </c>
      <c r="H143" s="374">
        <v>307.65</v>
      </c>
      <c r="I143" s="375">
        <v>312.71</v>
      </c>
      <c r="J143" s="621">
        <v>317.76</v>
      </c>
      <c r="K143" s="621">
        <v>322.82</v>
      </c>
      <c r="L143" s="375">
        <v>327.88</v>
      </c>
      <c r="M143" s="375">
        <v>332.94</v>
      </c>
      <c r="N143" s="629">
        <v>338</v>
      </c>
      <c r="O143" s="376">
        <v>343.06</v>
      </c>
      <c r="P143" s="237">
        <v>348.12</v>
      </c>
      <c r="Q143" s="237">
        <v>353.18</v>
      </c>
      <c r="R143" s="237">
        <v>358.24</v>
      </c>
      <c r="S143" s="237">
        <v>363.3</v>
      </c>
      <c r="T143" s="237">
        <v>368.36</v>
      </c>
      <c r="U143" s="237">
        <v>373.42</v>
      </c>
      <c r="V143" s="237">
        <v>307.91</v>
      </c>
      <c r="W143" s="237">
        <v>312.97</v>
      </c>
      <c r="X143" s="237">
        <v>318.03</v>
      </c>
      <c r="Y143" s="237">
        <v>323.09</v>
      </c>
      <c r="Z143" s="237">
        <v>232.02</v>
      </c>
      <c r="AA143" s="237">
        <v>226.96</v>
      </c>
      <c r="AB143" s="237">
        <v>221.9</v>
      </c>
      <c r="AC143" s="237">
        <v>216.84</v>
      </c>
      <c r="AD143" s="237">
        <v>211.78</v>
      </c>
      <c r="AE143" s="370">
        <v>139</v>
      </c>
      <c r="AF143" s="374">
        <v>163.22</v>
      </c>
      <c r="AG143" s="374">
        <v>166.79</v>
      </c>
      <c r="AH143" s="374">
        <v>170.36</v>
      </c>
      <c r="AI143" s="374">
        <v>173.93</v>
      </c>
      <c r="AJ143" s="374">
        <v>177.51</v>
      </c>
      <c r="AK143" s="374">
        <v>181.08</v>
      </c>
      <c r="AL143" s="374">
        <v>184.65</v>
      </c>
      <c r="AM143" s="374">
        <v>188.22</v>
      </c>
      <c r="AN143" s="375">
        <v>191.79</v>
      </c>
      <c r="AO143" s="403">
        <v>195.37</v>
      </c>
      <c r="AP143" s="403">
        <v>198.94</v>
      </c>
      <c r="AQ143" s="375">
        <v>202.51</v>
      </c>
      <c r="AR143" s="375">
        <v>206.08</v>
      </c>
      <c r="AS143" s="367">
        <v>209.66</v>
      </c>
      <c r="AT143" s="376">
        <v>213.23</v>
      </c>
      <c r="AU143" s="237">
        <v>216.8</v>
      </c>
      <c r="AV143" s="237">
        <v>220.37</v>
      </c>
      <c r="AW143" s="237">
        <v>223.95</v>
      </c>
      <c r="AX143" s="237">
        <v>227.52</v>
      </c>
      <c r="AY143" s="237">
        <v>231.09</v>
      </c>
      <c r="AZ143" s="237">
        <v>234.66</v>
      </c>
      <c r="BA143" s="237">
        <v>202.91</v>
      </c>
      <c r="BB143" s="237">
        <v>206.48</v>
      </c>
      <c r="BC143" s="237">
        <v>210.06</v>
      </c>
      <c r="BD143" s="237">
        <v>213.63</v>
      </c>
      <c r="BE143" s="237">
        <v>149.33</v>
      </c>
      <c r="BF143" s="237">
        <v>145.75</v>
      </c>
      <c r="BG143" s="237">
        <v>142.18</v>
      </c>
      <c r="BH143" s="237">
        <v>138.61</v>
      </c>
      <c r="BI143" s="237">
        <v>135.04</v>
      </c>
    </row>
    <row r="144" spans="1:61" ht="21">
      <c r="A144" s="374">
        <v>274.06</v>
      </c>
      <c r="B144" s="374">
        <v>279.16</v>
      </c>
      <c r="C144" s="374">
        <v>284.25</v>
      </c>
      <c r="D144" s="374">
        <v>289.36</v>
      </c>
      <c r="E144" s="374">
        <v>294.45</v>
      </c>
      <c r="F144" s="374">
        <v>299.54</v>
      </c>
      <c r="G144" s="374">
        <v>304.64</v>
      </c>
      <c r="H144" s="374">
        <v>309.73</v>
      </c>
      <c r="I144" s="375">
        <v>314.83</v>
      </c>
      <c r="J144" s="621">
        <v>319.93</v>
      </c>
      <c r="K144" s="621">
        <v>325.02</v>
      </c>
      <c r="L144" s="375">
        <v>330.12</v>
      </c>
      <c r="M144" s="375">
        <v>335.21</v>
      </c>
      <c r="N144" s="629">
        <v>340.31</v>
      </c>
      <c r="O144" s="376">
        <v>345.41</v>
      </c>
      <c r="P144" s="237">
        <v>350.5</v>
      </c>
      <c r="Q144" s="237">
        <v>355.6</v>
      </c>
      <c r="R144" s="237">
        <v>360.69</v>
      </c>
      <c r="S144" s="237">
        <v>365.79</v>
      </c>
      <c r="T144" s="237">
        <v>370.89</v>
      </c>
      <c r="U144" s="237">
        <v>375.98</v>
      </c>
      <c r="V144" s="237">
        <v>310.06</v>
      </c>
      <c r="W144" s="237">
        <v>315.15</v>
      </c>
      <c r="X144" s="237">
        <v>320.25</v>
      </c>
      <c r="Y144" s="237">
        <v>325.34</v>
      </c>
      <c r="Z144" s="237">
        <v>233.62</v>
      </c>
      <c r="AA144" s="237">
        <v>228.52</v>
      </c>
      <c r="AB144" s="237">
        <v>223.42</v>
      </c>
      <c r="AC144" s="237">
        <v>218.33</v>
      </c>
      <c r="AD144" s="237">
        <v>213.23</v>
      </c>
      <c r="AE144" s="370">
        <v>140</v>
      </c>
      <c r="AF144" s="374">
        <v>164.36</v>
      </c>
      <c r="AG144" s="374">
        <v>167.96</v>
      </c>
      <c r="AH144" s="374">
        <v>171.56</v>
      </c>
      <c r="AI144" s="374">
        <v>175.15</v>
      </c>
      <c r="AJ144" s="374">
        <v>178.75</v>
      </c>
      <c r="AK144" s="374">
        <v>182.35</v>
      </c>
      <c r="AL144" s="374">
        <v>185.95</v>
      </c>
      <c r="AM144" s="374">
        <v>189.55</v>
      </c>
      <c r="AN144" s="375">
        <v>193.14</v>
      </c>
      <c r="AO144" s="403">
        <v>196.74</v>
      </c>
      <c r="AP144" s="403">
        <v>200.34</v>
      </c>
      <c r="AQ144" s="375">
        <v>203.94</v>
      </c>
      <c r="AR144" s="375">
        <v>207.54</v>
      </c>
      <c r="AS144" s="367">
        <v>211.13</v>
      </c>
      <c r="AT144" s="376">
        <v>214.73</v>
      </c>
      <c r="AU144" s="237">
        <v>218.33</v>
      </c>
      <c r="AV144" s="237">
        <v>221.93</v>
      </c>
      <c r="AW144" s="237">
        <v>225.53</v>
      </c>
      <c r="AX144" s="237">
        <v>229.12</v>
      </c>
      <c r="AY144" s="237">
        <v>232.72</v>
      </c>
      <c r="AZ144" s="237">
        <v>236.32</v>
      </c>
      <c r="BA144" s="237">
        <v>204.35</v>
      </c>
      <c r="BB144" s="237">
        <v>207.95</v>
      </c>
      <c r="BC144" s="237">
        <v>211.55</v>
      </c>
      <c r="BD144" s="237">
        <v>215.15</v>
      </c>
      <c r="BE144" s="237">
        <v>150.38</v>
      </c>
      <c r="BF144" s="237">
        <v>146.778</v>
      </c>
      <c r="BG144" s="237">
        <v>143.19</v>
      </c>
      <c r="BH144" s="237">
        <v>139.59</v>
      </c>
      <c r="BI144" s="237">
        <v>135.99</v>
      </c>
    </row>
    <row r="145" spans="1:61" ht="21">
      <c r="A145" s="374">
        <v>275.9</v>
      </c>
      <c r="B145" s="374">
        <v>281.03</v>
      </c>
      <c r="C145" s="374">
        <v>286.16</v>
      </c>
      <c r="D145" s="374">
        <v>291.3</v>
      </c>
      <c r="E145" s="374">
        <v>296.43</v>
      </c>
      <c r="F145" s="374">
        <v>301.56</v>
      </c>
      <c r="G145" s="374">
        <v>306.69</v>
      </c>
      <c r="H145" s="374">
        <v>311.83</v>
      </c>
      <c r="I145" s="375">
        <v>316.96</v>
      </c>
      <c r="J145" s="621">
        <v>322.09</v>
      </c>
      <c r="K145" s="621">
        <v>327.22</v>
      </c>
      <c r="L145" s="375">
        <v>332.36</v>
      </c>
      <c r="M145" s="375">
        <v>337.49</v>
      </c>
      <c r="N145" s="629">
        <v>342.62</v>
      </c>
      <c r="O145" s="376">
        <v>347.75</v>
      </c>
      <c r="P145" s="237">
        <v>352.89</v>
      </c>
      <c r="Q145" s="237">
        <v>358.02</v>
      </c>
      <c r="R145" s="237">
        <v>363.15</v>
      </c>
      <c r="S145" s="237">
        <v>368.28</v>
      </c>
      <c r="T145" s="237">
        <v>373.42</v>
      </c>
      <c r="U145" s="237">
        <v>378.55</v>
      </c>
      <c r="V145" s="237">
        <v>312.2</v>
      </c>
      <c r="W145" s="237">
        <v>317.33</v>
      </c>
      <c r="X145" s="237">
        <v>322.47</v>
      </c>
      <c r="Y145" s="237">
        <v>327.6</v>
      </c>
      <c r="Z145" s="237">
        <v>235.21</v>
      </c>
      <c r="AA145" s="237">
        <v>230.08</v>
      </c>
      <c r="AB145" s="237">
        <v>224.95</v>
      </c>
      <c r="AC145" s="237">
        <v>219.82</v>
      </c>
      <c r="AD145" s="237">
        <v>214.69</v>
      </c>
      <c r="AE145" s="370">
        <v>141</v>
      </c>
      <c r="AF145" s="374">
        <v>165.59</v>
      </c>
      <c r="AG145" s="374">
        <v>169.22</v>
      </c>
      <c r="AH145" s="374">
        <v>172.84</v>
      </c>
      <c r="AI145" s="374">
        <v>176.46</v>
      </c>
      <c r="AJ145" s="374">
        <v>180.09</v>
      </c>
      <c r="AK145" s="374">
        <v>183.71</v>
      </c>
      <c r="AL145" s="374">
        <v>187.33</v>
      </c>
      <c r="AM145" s="374">
        <v>190.96</v>
      </c>
      <c r="AN145" s="375">
        <v>194.58</v>
      </c>
      <c r="AO145" s="403">
        <v>198.2</v>
      </c>
      <c r="AP145" s="403">
        <v>201.83</v>
      </c>
      <c r="AQ145" s="375">
        <v>205.45</v>
      </c>
      <c r="AR145" s="375">
        <v>209.08</v>
      </c>
      <c r="AS145" s="367">
        <v>212.7</v>
      </c>
      <c r="AT145" s="376">
        <v>216.32</v>
      </c>
      <c r="AU145" s="237">
        <v>219.95</v>
      </c>
      <c r="AV145" s="237">
        <v>223.57</v>
      </c>
      <c r="AW145" s="237">
        <v>227.19</v>
      </c>
      <c r="AX145" s="237">
        <v>230.82</v>
      </c>
      <c r="AY145" s="237">
        <v>234.44</v>
      </c>
      <c r="AZ145" s="237">
        <v>238.07</v>
      </c>
      <c r="BA145" s="237">
        <v>205.85</v>
      </c>
      <c r="BB145" s="237">
        <v>209.47</v>
      </c>
      <c r="BC145" s="237">
        <v>213.09</v>
      </c>
      <c r="BD145" s="237">
        <v>216.72</v>
      </c>
      <c r="BE145" s="237">
        <v>151.49</v>
      </c>
      <c r="BF145" s="237">
        <v>147.87</v>
      </c>
      <c r="BG145" s="237">
        <v>144.24</v>
      </c>
      <c r="BH145" s="237">
        <v>140.62</v>
      </c>
      <c r="BI145" s="237">
        <v>137</v>
      </c>
    </row>
    <row r="146" spans="1:61" ht="21">
      <c r="A146" s="374">
        <v>278.08</v>
      </c>
      <c r="B146" s="374">
        <v>283.25</v>
      </c>
      <c r="C146" s="374">
        <v>288.42</v>
      </c>
      <c r="D146" s="374">
        <v>293.58</v>
      </c>
      <c r="E146" s="374">
        <v>298.75</v>
      </c>
      <c r="F146" s="374">
        <v>303.92</v>
      </c>
      <c r="G146" s="374">
        <v>309.09</v>
      </c>
      <c r="H146" s="374">
        <v>314.26</v>
      </c>
      <c r="I146" s="375">
        <v>319.43</v>
      </c>
      <c r="J146" s="621">
        <v>324.6</v>
      </c>
      <c r="K146" s="621">
        <v>329.77</v>
      </c>
      <c r="L146" s="375">
        <v>334.93</v>
      </c>
      <c r="M146" s="375">
        <v>340.1</v>
      </c>
      <c r="N146" s="629">
        <v>345.27</v>
      </c>
      <c r="O146" s="376">
        <v>350.44</v>
      </c>
      <c r="P146" s="237">
        <v>355.61</v>
      </c>
      <c r="Q146" s="237">
        <v>360.78</v>
      </c>
      <c r="R146" s="237">
        <v>365.95</v>
      </c>
      <c r="S146" s="237">
        <v>371.12</v>
      </c>
      <c r="T146" s="237">
        <v>376.28</v>
      </c>
      <c r="U146" s="237">
        <v>381.45</v>
      </c>
      <c r="V146" s="237">
        <v>314.54</v>
      </c>
      <c r="W146" s="237">
        <v>319.71</v>
      </c>
      <c r="X146" s="237">
        <v>324.88</v>
      </c>
      <c r="Y146" s="237">
        <v>330.05</v>
      </c>
      <c r="Z146" s="237">
        <v>237.01</v>
      </c>
      <c r="AA146" s="237">
        <v>231.84</v>
      </c>
      <c r="AB146" s="237">
        <v>226.67</v>
      </c>
      <c r="AC146" s="237">
        <v>221.51</v>
      </c>
      <c r="AD146" s="237">
        <v>216.34</v>
      </c>
      <c r="AE146" s="370">
        <v>142</v>
      </c>
      <c r="AF146" s="374">
        <v>166.74</v>
      </c>
      <c r="AG146" s="374">
        <v>170.39</v>
      </c>
      <c r="AH146" s="374">
        <v>147.04</v>
      </c>
      <c r="AI146" s="374">
        <v>177.69</v>
      </c>
      <c r="AJ146" s="374">
        <v>181.33</v>
      </c>
      <c r="AK146" s="374">
        <v>184.98</v>
      </c>
      <c r="AL146" s="374">
        <v>188.63</v>
      </c>
      <c r="AM146" s="374">
        <v>192.28</v>
      </c>
      <c r="AN146" s="375">
        <v>195.93</v>
      </c>
      <c r="AO146" s="403">
        <v>199.58</v>
      </c>
      <c r="AP146" s="403">
        <v>203.23</v>
      </c>
      <c r="AQ146" s="375">
        <v>206.88</v>
      </c>
      <c r="AR146" s="375">
        <v>210.53</v>
      </c>
      <c r="AS146" s="367">
        <v>214.18</v>
      </c>
      <c r="AT146" s="376">
        <v>217.83</v>
      </c>
      <c r="AU146" s="237">
        <v>221.48</v>
      </c>
      <c r="AV146" s="237">
        <v>225.13</v>
      </c>
      <c r="AW146" s="237">
        <v>228.78</v>
      </c>
      <c r="AX146" s="237">
        <v>232.43</v>
      </c>
      <c r="AY146" s="237">
        <v>236.08</v>
      </c>
      <c r="AZ146" s="237">
        <v>239.73</v>
      </c>
      <c r="BA146" s="237">
        <v>207.29</v>
      </c>
      <c r="BB146" s="237">
        <v>210.94</v>
      </c>
      <c r="BC146" s="237">
        <v>214.59</v>
      </c>
      <c r="BD146" s="237">
        <v>218.24</v>
      </c>
      <c r="BE146" s="237">
        <v>152.55</v>
      </c>
      <c r="BF146" s="237">
        <v>148.9</v>
      </c>
      <c r="BG146" s="237">
        <v>145.285</v>
      </c>
      <c r="BH146" s="237">
        <v>141.6</v>
      </c>
      <c r="BI146" s="237">
        <v>137.95</v>
      </c>
    </row>
    <row r="147" spans="1:61" ht="21">
      <c r="A147" s="374">
        <v>279.93</v>
      </c>
      <c r="B147" s="374">
        <v>285.13</v>
      </c>
      <c r="C147" s="374">
        <v>290.34</v>
      </c>
      <c r="D147" s="374">
        <v>295.54</v>
      </c>
      <c r="E147" s="374">
        <v>300.75</v>
      </c>
      <c r="F147" s="374">
        <v>305.95</v>
      </c>
      <c r="G147" s="374">
        <v>311.16</v>
      </c>
      <c r="H147" s="374">
        <v>316.36</v>
      </c>
      <c r="I147" s="375">
        <v>321.57</v>
      </c>
      <c r="J147" s="621">
        <v>326.77</v>
      </c>
      <c r="K147" s="621">
        <v>331.98</v>
      </c>
      <c r="L147" s="375">
        <v>337.18</v>
      </c>
      <c r="M147" s="375">
        <v>342.39</v>
      </c>
      <c r="N147" s="629">
        <v>347.59</v>
      </c>
      <c r="O147" s="376">
        <v>352.8</v>
      </c>
      <c r="P147" s="237">
        <v>358</v>
      </c>
      <c r="Q147" s="237">
        <v>363.21</v>
      </c>
      <c r="R147" s="237">
        <v>368.41</v>
      </c>
      <c r="S147" s="237">
        <v>373.62</v>
      </c>
      <c r="T147" s="237">
        <v>378.82</v>
      </c>
      <c r="U147" s="237">
        <v>384.03</v>
      </c>
      <c r="V147" s="237">
        <v>316.69</v>
      </c>
      <c r="W147" s="237">
        <v>321.9</v>
      </c>
      <c r="X147" s="237">
        <v>327.11</v>
      </c>
      <c r="Y147" s="237">
        <v>332.31</v>
      </c>
      <c r="Z147" s="237">
        <v>238.62</v>
      </c>
      <c r="AA147" s="237">
        <v>233.41</v>
      </c>
      <c r="AB147" s="237">
        <v>228.21</v>
      </c>
      <c r="AC147" s="237">
        <v>223</v>
      </c>
      <c r="AD147" s="237">
        <v>217.8</v>
      </c>
      <c r="AE147" s="370">
        <v>143</v>
      </c>
      <c r="AF147" s="374">
        <v>167.88</v>
      </c>
      <c r="AG147" s="374">
        <v>171.56</v>
      </c>
      <c r="AH147" s="374">
        <v>175.23</v>
      </c>
      <c r="AI147" s="374">
        <v>178.91</v>
      </c>
      <c r="AJ147" s="374">
        <v>182.58</v>
      </c>
      <c r="AK147" s="374">
        <v>186.26</v>
      </c>
      <c r="AL147" s="374">
        <v>189.93</v>
      </c>
      <c r="AM147" s="374">
        <v>193.61</v>
      </c>
      <c r="AN147" s="375">
        <v>197.28</v>
      </c>
      <c r="AO147" s="403">
        <v>200.96</v>
      </c>
      <c r="AP147" s="403">
        <v>204.64</v>
      </c>
      <c r="AQ147" s="375">
        <v>208.31</v>
      </c>
      <c r="AR147" s="375">
        <v>211.99</v>
      </c>
      <c r="AS147" s="367">
        <v>215.66</v>
      </c>
      <c r="AT147" s="376">
        <v>219.34</v>
      </c>
      <c r="AU147" s="237">
        <v>223.01</v>
      </c>
      <c r="AV147" s="237">
        <v>226.69</v>
      </c>
      <c r="AW147" s="237">
        <v>230.36</v>
      </c>
      <c r="AX147" s="237">
        <v>234.04</v>
      </c>
      <c r="AY147" s="237">
        <v>237.71</v>
      </c>
      <c r="AZ147" s="237">
        <v>241.39</v>
      </c>
      <c r="BA147" s="237">
        <v>208.73</v>
      </c>
      <c r="BB147" s="237">
        <v>212.41</v>
      </c>
      <c r="BC147" s="237">
        <v>216.08</v>
      </c>
      <c r="BD147" s="237">
        <v>219.76</v>
      </c>
      <c r="BE147" s="237">
        <v>153.61</v>
      </c>
      <c r="BF147" s="237">
        <v>149.93</v>
      </c>
      <c r="BG147" s="237">
        <v>146.26</v>
      </c>
      <c r="BH147" s="237">
        <v>142.58</v>
      </c>
      <c r="BI147" s="237">
        <v>138.91</v>
      </c>
    </row>
    <row r="148" spans="1:61" ht="21">
      <c r="A148" s="374">
        <v>281.78</v>
      </c>
      <c r="B148" s="374">
        <v>287.02</v>
      </c>
      <c r="C148" s="374">
        <v>292.26</v>
      </c>
      <c r="D148" s="374">
        <v>297.5</v>
      </c>
      <c r="E148" s="374">
        <v>302.74</v>
      </c>
      <c r="F148" s="374">
        <v>307.99</v>
      </c>
      <c r="G148" s="374">
        <v>313.23</v>
      </c>
      <c r="H148" s="374">
        <v>318.47</v>
      </c>
      <c r="I148" s="375">
        <v>323.71</v>
      </c>
      <c r="J148" s="621">
        <v>328.95</v>
      </c>
      <c r="K148" s="621">
        <v>334.19</v>
      </c>
      <c r="L148" s="375">
        <v>339.43</v>
      </c>
      <c r="M148" s="375">
        <v>344.68</v>
      </c>
      <c r="N148" s="629">
        <v>349.92</v>
      </c>
      <c r="O148" s="376">
        <v>355.16</v>
      </c>
      <c r="P148" s="237">
        <v>360.4</v>
      </c>
      <c r="Q148" s="237">
        <v>365.64</v>
      </c>
      <c r="R148" s="237">
        <v>370.88</v>
      </c>
      <c r="S148" s="237">
        <v>376.13</v>
      </c>
      <c r="T148" s="237">
        <v>381.37</v>
      </c>
      <c r="U148" s="237">
        <v>386.61</v>
      </c>
      <c r="V148" s="237">
        <v>318.85</v>
      </c>
      <c r="W148" s="237">
        <v>324.09</v>
      </c>
      <c r="X148" s="237">
        <v>329.33</v>
      </c>
      <c r="Y148" s="237">
        <v>334.57</v>
      </c>
      <c r="Z148" s="237">
        <v>240.22</v>
      </c>
      <c r="AA148" s="237">
        <v>234.98</v>
      </c>
      <c r="AB148" s="237">
        <v>229.74</v>
      </c>
      <c r="AC148" s="237">
        <v>224.5</v>
      </c>
      <c r="AD148" s="237">
        <v>219.26</v>
      </c>
      <c r="AE148" s="370">
        <v>144</v>
      </c>
      <c r="AF148" s="374">
        <v>169.12</v>
      </c>
      <c r="AG148" s="374">
        <v>172.83</v>
      </c>
      <c r="AH148" s="374">
        <v>176.53</v>
      </c>
      <c r="AI148" s="374">
        <v>180.23</v>
      </c>
      <c r="AJ148" s="374">
        <v>183.93</v>
      </c>
      <c r="AK148" s="374">
        <v>187.63</v>
      </c>
      <c r="AL148" s="374">
        <v>191.33</v>
      </c>
      <c r="AM148" s="374">
        <v>195.03</v>
      </c>
      <c r="AN148" s="375">
        <v>198.73</v>
      </c>
      <c r="AO148" s="403">
        <v>202.43</v>
      </c>
      <c r="AP148" s="403">
        <v>206.13</v>
      </c>
      <c r="AQ148" s="375">
        <v>209.83</v>
      </c>
      <c r="AR148" s="375">
        <v>213.53</v>
      </c>
      <c r="AS148" s="367">
        <v>217.23</v>
      </c>
      <c r="AT148" s="376">
        <v>220.94</v>
      </c>
      <c r="AU148" s="237">
        <v>224.64</v>
      </c>
      <c r="AV148" s="237">
        <v>228.34</v>
      </c>
      <c r="AW148" s="237">
        <v>232.04</v>
      </c>
      <c r="AX148" s="237">
        <v>235.74</v>
      </c>
      <c r="AY148" s="237">
        <v>239.44</v>
      </c>
      <c r="AZ148" s="237">
        <v>243.14</v>
      </c>
      <c r="BA148" s="237">
        <v>210.23</v>
      </c>
      <c r="BB148" s="237">
        <v>213.93</v>
      </c>
      <c r="BC148" s="237">
        <v>217.63</v>
      </c>
      <c r="BD148" s="237">
        <v>221.34</v>
      </c>
      <c r="BE148" s="237">
        <v>154.72</v>
      </c>
      <c r="BF148" s="237">
        <v>151.02</v>
      </c>
      <c r="BG148" s="237">
        <v>147.32</v>
      </c>
      <c r="BH148" s="237">
        <v>143.62</v>
      </c>
      <c r="BI148" s="237">
        <v>139.92</v>
      </c>
    </row>
    <row r="149" spans="1:61" ht="21">
      <c r="A149" s="374">
        <v>283.98</v>
      </c>
      <c r="B149" s="374">
        <v>289.26</v>
      </c>
      <c r="C149" s="374">
        <v>294.54</v>
      </c>
      <c r="D149" s="374">
        <v>299.82</v>
      </c>
      <c r="E149" s="374">
        <v>305.1</v>
      </c>
      <c r="F149" s="374">
        <v>310.37</v>
      </c>
      <c r="G149" s="374">
        <v>315.65</v>
      </c>
      <c r="H149" s="374">
        <v>320.93</v>
      </c>
      <c r="I149" s="375">
        <v>326.21</v>
      </c>
      <c r="J149" s="621">
        <v>331.49</v>
      </c>
      <c r="K149" s="621">
        <v>336.76</v>
      </c>
      <c r="L149" s="375">
        <v>342.04</v>
      </c>
      <c r="M149" s="375">
        <v>347.32</v>
      </c>
      <c r="N149" s="629">
        <v>352.6</v>
      </c>
      <c r="O149" s="376">
        <v>357.88</v>
      </c>
      <c r="P149" s="237">
        <v>363.15</v>
      </c>
      <c r="Q149" s="237">
        <v>368.43</v>
      </c>
      <c r="R149" s="237">
        <v>373.71</v>
      </c>
      <c r="S149" s="237">
        <v>378.99</v>
      </c>
      <c r="T149" s="237">
        <v>384.27</v>
      </c>
      <c r="U149" s="237">
        <v>389.54</v>
      </c>
      <c r="V149" s="237">
        <v>321.21</v>
      </c>
      <c r="W149" s="237">
        <v>326.49</v>
      </c>
      <c r="X149" s="237">
        <v>331.76</v>
      </c>
      <c r="Y149" s="237">
        <v>337.04</v>
      </c>
      <c r="Z149" s="237">
        <v>242.04</v>
      </c>
      <c r="AA149" s="237">
        <v>236.76</v>
      </c>
      <c r="AB149" s="237">
        <v>231.48</v>
      </c>
      <c r="AC149" s="237">
        <v>226.2</v>
      </c>
      <c r="AD149" s="237">
        <v>220.93</v>
      </c>
      <c r="AE149" s="370">
        <v>145</v>
      </c>
      <c r="AF149" s="374">
        <v>170.27</v>
      </c>
      <c r="AG149" s="374">
        <v>174</v>
      </c>
      <c r="AH149" s="374">
        <v>177.73</v>
      </c>
      <c r="AI149" s="374">
        <v>181.45</v>
      </c>
      <c r="AJ149" s="374">
        <v>185.18</v>
      </c>
      <c r="AK149" s="374">
        <v>188.91</v>
      </c>
      <c r="AL149" s="374">
        <v>192.63</v>
      </c>
      <c r="AM149" s="374">
        <v>196.36</v>
      </c>
      <c r="AN149" s="375">
        <v>200.09</v>
      </c>
      <c r="AO149" s="403">
        <v>203.81</v>
      </c>
      <c r="AP149" s="403">
        <v>207.54</v>
      </c>
      <c r="AQ149" s="375">
        <v>211.27</v>
      </c>
      <c r="AR149" s="375">
        <v>214.99</v>
      </c>
      <c r="AS149" s="367">
        <v>218.72</v>
      </c>
      <c r="AT149" s="376">
        <v>222.45</v>
      </c>
      <c r="AU149" s="237">
        <v>226.17</v>
      </c>
      <c r="AV149" s="237">
        <v>229.9</v>
      </c>
      <c r="AW149" s="237">
        <v>233.62</v>
      </c>
      <c r="AX149" s="237">
        <v>237.35</v>
      </c>
      <c r="AY149" s="237">
        <v>241.08</v>
      </c>
      <c r="AZ149" s="237">
        <v>244.8</v>
      </c>
      <c r="BA149" s="237">
        <v>210.68</v>
      </c>
      <c r="BB149" s="237">
        <v>215.4</v>
      </c>
      <c r="BC149" s="237">
        <v>219.13</v>
      </c>
      <c r="BD149" s="237">
        <v>222.86</v>
      </c>
      <c r="BE149" s="237">
        <v>155.78</v>
      </c>
      <c r="BF149" s="237">
        <v>152.05</v>
      </c>
      <c r="BG149" s="237">
        <v>148.33</v>
      </c>
      <c r="BH149" s="237">
        <v>144.6</v>
      </c>
      <c r="BI149" s="237">
        <v>140.87</v>
      </c>
    </row>
    <row r="150" spans="1:61" ht="21">
      <c r="A150" s="374">
        <v>285.85</v>
      </c>
      <c r="B150" s="374">
        <v>291.16</v>
      </c>
      <c r="C150" s="374">
        <v>296.48</v>
      </c>
      <c r="D150" s="374">
        <v>301.79</v>
      </c>
      <c r="E150" s="374">
        <v>307.1</v>
      </c>
      <c r="F150" s="374">
        <v>312.42</v>
      </c>
      <c r="G150" s="374">
        <v>317.73</v>
      </c>
      <c r="H150" s="374">
        <v>323.05</v>
      </c>
      <c r="I150" s="375">
        <v>328.36</v>
      </c>
      <c r="J150" s="621">
        <v>333.68</v>
      </c>
      <c r="K150" s="621">
        <v>338.99</v>
      </c>
      <c r="L150" s="375">
        <v>344.31</v>
      </c>
      <c r="M150" s="375">
        <v>349.62</v>
      </c>
      <c r="N150" s="629">
        <v>354.93</v>
      </c>
      <c r="O150" s="376">
        <v>360.25</v>
      </c>
      <c r="P150" s="237">
        <v>365.56</v>
      </c>
      <c r="Q150" s="237">
        <v>370.88</v>
      </c>
      <c r="R150" s="237">
        <v>376.19</v>
      </c>
      <c r="S150" s="237">
        <v>381.51</v>
      </c>
      <c r="T150" s="237">
        <v>386.82</v>
      </c>
      <c r="U150" s="237">
        <v>392.14</v>
      </c>
      <c r="V150" s="237">
        <v>323.37</v>
      </c>
      <c r="W150" s="237">
        <v>328.68</v>
      </c>
      <c r="X150" s="237">
        <v>334</v>
      </c>
      <c r="Y150" s="237">
        <v>339.31</v>
      </c>
      <c r="Z150" s="237">
        <v>243.65</v>
      </c>
      <c r="AA150" s="237">
        <v>238.34</v>
      </c>
      <c r="AB150" s="237">
        <v>233.02</v>
      </c>
      <c r="AC150" s="237">
        <v>227.71</v>
      </c>
      <c r="AD150" s="237">
        <v>222.39</v>
      </c>
      <c r="AE150" s="370">
        <v>146</v>
      </c>
      <c r="AF150" s="374">
        <v>171.43</v>
      </c>
      <c r="AG150" s="374">
        <v>175.18</v>
      </c>
      <c r="AH150" s="374">
        <v>178.93</v>
      </c>
      <c r="AI150" s="374">
        <v>182.68</v>
      </c>
      <c r="AJ150" s="374">
        <v>186.43</v>
      </c>
      <c r="AK150" s="374">
        <v>190.19</v>
      </c>
      <c r="AL150" s="374">
        <v>193.94</v>
      </c>
      <c r="AM150" s="374">
        <v>197.69</v>
      </c>
      <c r="AN150" s="375">
        <v>201.44</v>
      </c>
      <c r="AO150" s="403">
        <v>205.19</v>
      </c>
      <c r="AP150" s="403">
        <v>208.95</v>
      </c>
      <c r="AQ150" s="375">
        <v>212.7</v>
      </c>
      <c r="AR150" s="375">
        <v>216.45</v>
      </c>
      <c r="AS150" s="367">
        <v>220.2</v>
      </c>
      <c r="AT150" s="376">
        <v>223.96</v>
      </c>
      <c r="AU150" s="237">
        <v>227.71</v>
      </c>
      <c r="AV150" s="237">
        <v>231.46</v>
      </c>
      <c r="AW150" s="237">
        <v>235.21</v>
      </c>
      <c r="AX150" s="237">
        <v>238.96</v>
      </c>
      <c r="AY150" s="237">
        <v>242.72</v>
      </c>
      <c r="AZ150" s="237">
        <v>246.47</v>
      </c>
      <c r="BA150" s="237">
        <v>213.12</v>
      </c>
      <c r="BB150" s="237">
        <v>216.88</v>
      </c>
      <c r="BC150" s="237">
        <v>220.63</v>
      </c>
      <c r="BD150" s="237">
        <v>224.38</v>
      </c>
      <c r="BE150" s="237">
        <v>156.84</v>
      </c>
      <c r="BF150" s="237">
        <v>153.09</v>
      </c>
      <c r="BG150" s="237">
        <v>149.34</v>
      </c>
      <c r="BH150" s="237">
        <v>145.58</v>
      </c>
      <c r="BI150" s="237">
        <v>141.83</v>
      </c>
    </row>
    <row r="151" spans="1:61" ht="21">
      <c r="A151" s="374">
        <v>287.71</v>
      </c>
      <c r="B151" s="374">
        <v>293.06</v>
      </c>
      <c r="C151" s="374">
        <v>298.42</v>
      </c>
      <c r="D151" s="374">
        <v>303.77</v>
      </c>
      <c r="E151" s="374">
        <v>309.12</v>
      </c>
      <c r="F151" s="374">
        <v>314.47</v>
      </c>
      <c r="G151" s="374">
        <v>319.82</v>
      </c>
      <c r="H151" s="374">
        <v>325.17</v>
      </c>
      <c r="I151" s="375">
        <v>330.52</v>
      </c>
      <c r="J151" s="621">
        <v>335.87</v>
      </c>
      <c r="K151" s="621">
        <v>341.22</v>
      </c>
      <c r="L151" s="375">
        <v>346.57</v>
      </c>
      <c r="M151" s="375">
        <v>351.92</v>
      </c>
      <c r="N151" s="629">
        <v>357.27</v>
      </c>
      <c r="O151" s="376">
        <v>362.63</v>
      </c>
      <c r="P151" s="237">
        <v>367.98</v>
      </c>
      <c r="Q151" s="237">
        <v>373.33</v>
      </c>
      <c r="R151" s="237">
        <v>378.68</v>
      </c>
      <c r="S151" s="237">
        <v>384.03</v>
      </c>
      <c r="T151" s="237">
        <v>389.38</v>
      </c>
      <c r="U151" s="237">
        <v>394.73</v>
      </c>
      <c r="V151" s="237">
        <v>325.53</v>
      </c>
      <c r="W151" s="237">
        <v>330.88</v>
      </c>
      <c r="X151" s="237">
        <v>336.23</v>
      </c>
      <c r="Y151" s="237">
        <v>341.58</v>
      </c>
      <c r="Z151" s="237">
        <v>245.27</v>
      </c>
      <c r="AA151" s="237">
        <v>239.92</v>
      </c>
      <c r="AB151" s="237">
        <v>234.57</v>
      </c>
      <c r="AC151" s="237">
        <v>229.21</v>
      </c>
      <c r="AD151" s="237">
        <v>223.86</v>
      </c>
      <c r="AE151" s="370">
        <v>147</v>
      </c>
      <c r="AF151" s="374">
        <v>172.58</v>
      </c>
      <c r="AG151" s="374">
        <v>176.35</v>
      </c>
      <c r="AH151" s="374">
        <v>180.13</v>
      </c>
      <c r="AI151" s="374">
        <v>183.91</v>
      </c>
      <c r="AJ151" s="374">
        <v>187.69</v>
      </c>
      <c r="AK151" s="374">
        <v>191.47</v>
      </c>
      <c r="AL151" s="374">
        <v>195.24</v>
      </c>
      <c r="AM151" s="374">
        <v>199.02</v>
      </c>
      <c r="AN151" s="375">
        <v>202.8</v>
      </c>
      <c r="AO151" s="403">
        <v>206.58</v>
      </c>
      <c r="AP151" s="403">
        <v>210.36</v>
      </c>
      <c r="AQ151" s="375">
        <v>214.13</v>
      </c>
      <c r="AR151" s="375">
        <v>217.91</v>
      </c>
      <c r="AS151" s="367">
        <v>221.69</v>
      </c>
      <c r="AT151" s="376">
        <v>225.47</v>
      </c>
      <c r="AU151" s="237">
        <v>229.25</v>
      </c>
      <c r="AV151" s="237">
        <v>233.02</v>
      </c>
      <c r="AW151" s="237">
        <v>236.8</v>
      </c>
      <c r="AX151" s="237">
        <v>240.58</v>
      </c>
      <c r="AY151" s="237">
        <v>244.36</v>
      </c>
      <c r="AZ151" s="237">
        <v>248.13</v>
      </c>
      <c r="BA151" s="237">
        <v>214.57</v>
      </c>
      <c r="BB151" s="237">
        <v>218.35</v>
      </c>
      <c r="BC151" s="237">
        <v>222.12</v>
      </c>
      <c r="BD151" s="237">
        <v>225.9</v>
      </c>
      <c r="BE151" s="237">
        <v>157.9</v>
      </c>
      <c r="BF151" s="237">
        <v>154.12</v>
      </c>
      <c r="BG151" s="237">
        <v>150.34</v>
      </c>
      <c r="BH151" s="237">
        <v>146.57</v>
      </c>
      <c r="BI151" s="237">
        <v>142.79</v>
      </c>
    </row>
    <row r="152" spans="1:61" ht="21">
      <c r="A152" s="374">
        <v>289.58</v>
      </c>
      <c r="B152" s="374">
        <v>294.97</v>
      </c>
      <c r="C152" s="374">
        <v>300.36</v>
      </c>
      <c r="D152" s="374">
        <v>305.75</v>
      </c>
      <c r="E152" s="374">
        <v>311.13</v>
      </c>
      <c r="F152" s="374">
        <v>316.52</v>
      </c>
      <c r="G152" s="374">
        <v>321.91</v>
      </c>
      <c r="H152" s="374">
        <v>327.29</v>
      </c>
      <c r="I152" s="375">
        <v>332.68</v>
      </c>
      <c r="J152" s="621">
        <v>338.07</v>
      </c>
      <c r="K152" s="621">
        <v>343.46</v>
      </c>
      <c r="L152" s="375">
        <v>348.84</v>
      </c>
      <c r="M152" s="375">
        <v>354.23</v>
      </c>
      <c r="N152" s="629">
        <v>359.62</v>
      </c>
      <c r="O152" s="376">
        <v>365.01</v>
      </c>
      <c r="P152" s="237">
        <v>370.39</v>
      </c>
      <c r="Q152" s="237">
        <v>375.78</v>
      </c>
      <c r="R152" s="237">
        <v>381.17</v>
      </c>
      <c r="S152" s="237">
        <v>386.55</v>
      </c>
      <c r="T152" s="237">
        <v>391.94</v>
      </c>
      <c r="U152" s="237">
        <v>397.33</v>
      </c>
      <c r="V152" s="237">
        <v>327.69</v>
      </c>
      <c r="W152" s="237">
        <v>333.08</v>
      </c>
      <c r="X152" s="237">
        <v>338.47</v>
      </c>
      <c r="Y152" s="237">
        <v>343.85</v>
      </c>
      <c r="Z152" s="237">
        <v>246.88</v>
      </c>
      <c r="AA152" s="237">
        <v>241.5</v>
      </c>
      <c r="AB152" s="237">
        <v>236.11</v>
      </c>
      <c r="AC152" s="237">
        <v>230.72</v>
      </c>
      <c r="AD152" s="237">
        <v>225.34</v>
      </c>
      <c r="AE152" s="370">
        <v>148</v>
      </c>
      <c r="AF152" s="374">
        <v>173.73</v>
      </c>
      <c r="AG152" s="374">
        <v>177.53</v>
      </c>
      <c r="AH152" s="374">
        <v>181.34</v>
      </c>
      <c r="AI152" s="374">
        <v>185.14</v>
      </c>
      <c r="AJ152" s="374">
        <v>188.94</v>
      </c>
      <c r="AK152" s="374">
        <v>192.75</v>
      </c>
      <c r="AL152" s="374">
        <v>196.55</v>
      </c>
      <c r="AM152" s="374">
        <v>200.36</v>
      </c>
      <c r="AN152" s="375">
        <v>204.16</v>
      </c>
      <c r="AO152" s="403">
        <v>207.96</v>
      </c>
      <c r="AP152" s="403">
        <v>211.77</v>
      </c>
      <c r="AQ152" s="375">
        <v>215.57</v>
      </c>
      <c r="AR152" s="375">
        <v>219.37</v>
      </c>
      <c r="AS152" s="367">
        <v>223.18</v>
      </c>
      <c r="AT152" s="376">
        <v>226.98</v>
      </c>
      <c r="AU152" s="237">
        <v>230.78</v>
      </c>
      <c r="AV152" s="237">
        <v>234.59</v>
      </c>
      <c r="AW152" s="237">
        <v>238.39</v>
      </c>
      <c r="AX152" s="237">
        <v>242.19</v>
      </c>
      <c r="AY152" s="237">
        <v>246</v>
      </c>
      <c r="AZ152" s="237">
        <v>249.8</v>
      </c>
      <c r="BA152" s="237">
        <v>216.02</v>
      </c>
      <c r="BB152" s="237">
        <v>219.82</v>
      </c>
      <c r="BC152" s="237">
        <v>223.62</v>
      </c>
      <c r="BD152" s="237">
        <v>227.43</v>
      </c>
      <c r="BE152" s="237">
        <v>158.96</v>
      </c>
      <c r="BF152" s="237">
        <v>155.16</v>
      </c>
      <c r="BG152" s="237">
        <v>151.35</v>
      </c>
      <c r="BH152" s="237">
        <v>147.55</v>
      </c>
      <c r="BI152" s="237">
        <v>143.75</v>
      </c>
    </row>
    <row r="153" spans="1:61" ht="21">
      <c r="A153" s="374">
        <v>291.46</v>
      </c>
      <c r="B153" s="374">
        <v>296.88</v>
      </c>
      <c r="C153" s="374">
        <v>302.31</v>
      </c>
      <c r="D153" s="374">
        <v>307.73</v>
      </c>
      <c r="E153" s="374">
        <v>313.15</v>
      </c>
      <c r="F153" s="374">
        <v>318.58</v>
      </c>
      <c r="G153" s="374">
        <v>324</v>
      </c>
      <c r="H153" s="374">
        <v>329.42</v>
      </c>
      <c r="I153" s="375">
        <v>334.85</v>
      </c>
      <c r="J153" s="621">
        <v>340.27</v>
      </c>
      <c r="K153" s="621">
        <v>345.7</v>
      </c>
      <c r="L153" s="375">
        <v>351.12</v>
      </c>
      <c r="M153" s="375">
        <v>356.54</v>
      </c>
      <c r="N153" s="629">
        <v>361.97</v>
      </c>
      <c r="O153" s="376">
        <v>367.39</v>
      </c>
      <c r="P153" s="237">
        <v>372.81</v>
      </c>
      <c r="Q153" s="237">
        <v>378.24</v>
      </c>
      <c r="R153" s="237">
        <v>383.66</v>
      </c>
      <c r="S153" s="237">
        <v>389.08</v>
      </c>
      <c r="T153" s="237">
        <v>394.51</v>
      </c>
      <c r="U153" s="237">
        <v>399.93</v>
      </c>
      <c r="V153" s="237">
        <v>329.86</v>
      </c>
      <c r="W153" s="237">
        <v>335.28</v>
      </c>
      <c r="X153" s="237">
        <v>340.71</v>
      </c>
      <c r="Y153" s="237">
        <v>346.13</v>
      </c>
      <c r="Z153" s="237">
        <v>248.51</v>
      </c>
      <c r="AA153" s="237">
        <v>243.08</v>
      </c>
      <c r="AB153" s="237">
        <v>237.66</v>
      </c>
      <c r="AC153" s="237">
        <v>232.23</v>
      </c>
      <c r="AD153" s="237">
        <v>226.81</v>
      </c>
      <c r="AE153" s="370">
        <v>149</v>
      </c>
      <c r="AF153" s="374">
        <v>174.98</v>
      </c>
      <c r="AG153" s="374">
        <v>178.81</v>
      </c>
      <c r="AH153" s="374">
        <v>182.64</v>
      </c>
      <c r="AI153" s="374">
        <v>186.47</v>
      </c>
      <c r="AJ153" s="374">
        <v>190.3</v>
      </c>
      <c r="AK153" s="374">
        <v>194.13</v>
      </c>
      <c r="AL153" s="374">
        <v>197.96</v>
      </c>
      <c r="AM153" s="374">
        <v>201.79</v>
      </c>
      <c r="AN153" s="375">
        <v>205.62</v>
      </c>
      <c r="AO153" s="403">
        <v>209.45</v>
      </c>
      <c r="AP153" s="403">
        <v>213.28</v>
      </c>
      <c r="AQ153" s="375">
        <v>217.11</v>
      </c>
      <c r="AR153" s="375">
        <v>220.93</v>
      </c>
      <c r="AS153" s="367">
        <v>224.76</v>
      </c>
      <c r="AT153" s="376">
        <v>228.59</v>
      </c>
      <c r="AU153" s="237">
        <v>232.42</v>
      </c>
      <c r="AV153" s="237">
        <v>236.25</v>
      </c>
      <c r="AW153" s="237">
        <v>240.08</v>
      </c>
      <c r="AX153" s="237">
        <v>243.91</v>
      </c>
      <c r="AY153" s="237">
        <v>247.74</v>
      </c>
      <c r="AZ153" s="237">
        <v>251.57</v>
      </c>
      <c r="BA153" s="237">
        <v>217.52</v>
      </c>
      <c r="BB153" s="237">
        <v>221.35</v>
      </c>
      <c r="BC153" s="237">
        <v>225.18</v>
      </c>
      <c r="BD153" s="237">
        <v>229.01</v>
      </c>
      <c r="BE153" s="237">
        <v>160.08</v>
      </c>
      <c r="BF153" s="237">
        <v>156.26</v>
      </c>
      <c r="BG153" s="237">
        <v>152.43</v>
      </c>
      <c r="BH153" s="237">
        <v>148.6</v>
      </c>
      <c r="BI153" s="237">
        <v>144.77</v>
      </c>
    </row>
    <row r="154" spans="1:61" ht="21">
      <c r="A154" s="374">
        <v>293.71</v>
      </c>
      <c r="B154" s="374">
        <v>299.17</v>
      </c>
      <c r="C154" s="374">
        <v>304.63</v>
      </c>
      <c r="D154" s="374">
        <v>310.09</v>
      </c>
      <c r="E154" s="374">
        <v>315.55</v>
      </c>
      <c r="F154" s="374">
        <v>321.01</v>
      </c>
      <c r="G154" s="374">
        <v>326.47</v>
      </c>
      <c r="H154" s="374">
        <v>331.93</v>
      </c>
      <c r="I154" s="375">
        <v>337.39</v>
      </c>
      <c r="J154" s="621">
        <v>342.85</v>
      </c>
      <c r="K154" s="621">
        <v>348.31</v>
      </c>
      <c r="L154" s="375">
        <v>353.77</v>
      </c>
      <c r="M154" s="375">
        <v>359.23</v>
      </c>
      <c r="N154" s="629">
        <v>364.69</v>
      </c>
      <c r="O154" s="376">
        <v>370.15</v>
      </c>
      <c r="P154" s="237">
        <v>375.61</v>
      </c>
      <c r="Q154" s="237">
        <v>381.07</v>
      </c>
      <c r="R154" s="237">
        <v>386.53</v>
      </c>
      <c r="S154" s="237">
        <v>391.99</v>
      </c>
      <c r="T154" s="237">
        <v>397.45</v>
      </c>
      <c r="U154" s="237">
        <v>402.91</v>
      </c>
      <c r="V154" s="237">
        <v>332.25</v>
      </c>
      <c r="W154" s="237">
        <v>337.71</v>
      </c>
      <c r="X154" s="237">
        <v>343.17</v>
      </c>
      <c r="Y154" s="237">
        <v>348.63</v>
      </c>
      <c r="Z154" s="237">
        <v>250.35</v>
      </c>
      <c r="AA154" s="237">
        <v>244.89</v>
      </c>
      <c r="AB154" s="237">
        <v>239.43</v>
      </c>
      <c r="AC154" s="237">
        <v>233.97</v>
      </c>
      <c r="AD154" s="237">
        <v>228.51</v>
      </c>
      <c r="AE154" s="370">
        <v>150</v>
      </c>
      <c r="AF154" s="374">
        <v>176.14</v>
      </c>
      <c r="AG154" s="374">
        <v>179.99</v>
      </c>
      <c r="AH154" s="374">
        <v>183.85</v>
      </c>
      <c r="AI154" s="374">
        <v>187.7</v>
      </c>
      <c r="AJ154" s="374">
        <v>191.56</v>
      </c>
      <c r="AK154" s="374">
        <v>195.41</v>
      </c>
      <c r="AL154" s="374">
        <v>199.27</v>
      </c>
      <c r="AM154" s="374">
        <v>203.12</v>
      </c>
      <c r="AN154" s="375">
        <v>206.98</v>
      </c>
      <c r="AO154" s="403">
        <v>210.83</v>
      </c>
      <c r="AP154" s="403">
        <v>214.69</v>
      </c>
      <c r="AQ154" s="375">
        <v>218.54</v>
      </c>
      <c r="AR154" s="375">
        <v>222.4</v>
      </c>
      <c r="AS154" s="367">
        <v>226.25</v>
      </c>
      <c r="AT154" s="376">
        <v>230.11</v>
      </c>
      <c r="AU154" s="237">
        <v>233.96</v>
      </c>
      <c r="AV154" s="237">
        <v>237.82</v>
      </c>
      <c r="AW154" s="237">
        <v>241.67</v>
      </c>
      <c r="AX154" s="237">
        <v>245.53</v>
      </c>
      <c r="AY154" s="237">
        <v>249.38</v>
      </c>
      <c r="AZ154" s="237">
        <v>253.24</v>
      </c>
      <c r="BA154" s="237">
        <v>218.97</v>
      </c>
      <c r="BB154" s="237">
        <v>222.83</v>
      </c>
      <c r="BC154" s="237">
        <v>226.68</v>
      </c>
      <c r="BD154" s="237">
        <v>230.54</v>
      </c>
      <c r="BE154" s="237">
        <v>161.15</v>
      </c>
      <c r="BF154" s="237">
        <v>157.29</v>
      </c>
      <c r="BG154" s="237">
        <v>153.44</v>
      </c>
      <c r="BH154" s="237">
        <v>149.58</v>
      </c>
      <c r="BI154" s="237">
        <v>145.73</v>
      </c>
    </row>
    <row r="155" spans="1:61" ht="21">
      <c r="A155" s="374">
        <v>295.6</v>
      </c>
      <c r="B155" s="374">
        <v>301.1</v>
      </c>
      <c r="C155" s="374">
        <v>306.59</v>
      </c>
      <c r="D155" s="374">
        <v>312.09</v>
      </c>
      <c r="E155" s="374">
        <v>317.59</v>
      </c>
      <c r="F155" s="374">
        <v>323.08</v>
      </c>
      <c r="G155" s="374">
        <v>328.58</v>
      </c>
      <c r="H155" s="374">
        <v>334.08</v>
      </c>
      <c r="I155" s="375">
        <v>339.57</v>
      </c>
      <c r="J155" s="621">
        <v>345.07</v>
      </c>
      <c r="K155" s="621">
        <v>350.56</v>
      </c>
      <c r="L155" s="375">
        <v>356.06</v>
      </c>
      <c r="M155" s="375">
        <v>361.56</v>
      </c>
      <c r="N155" s="629">
        <v>367.05</v>
      </c>
      <c r="O155" s="376">
        <v>372.55</v>
      </c>
      <c r="P155" s="237">
        <v>378.05</v>
      </c>
      <c r="Q155" s="237">
        <v>383.54</v>
      </c>
      <c r="R155" s="237">
        <v>389.04</v>
      </c>
      <c r="S155" s="237">
        <v>394.54</v>
      </c>
      <c r="T155" s="237">
        <v>400.03</v>
      </c>
      <c r="U155" s="237">
        <v>405.53</v>
      </c>
      <c r="V155" s="237">
        <v>334.42</v>
      </c>
      <c r="W155" s="237">
        <v>339.92</v>
      </c>
      <c r="X155" s="237">
        <v>345.41</v>
      </c>
      <c r="Y155" s="237">
        <v>350.91</v>
      </c>
      <c r="Z155" s="237">
        <v>251.97</v>
      </c>
      <c r="AA155" s="237">
        <v>246.48</v>
      </c>
      <c r="AB155" s="237">
        <v>240.98</v>
      </c>
      <c r="AC155" s="237">
        <v>235.49</v>
      </c>
      <c r="AD155" s="237">
        <v>229.99</v>
      </c>
      <c r="AE155" s="370">
        <v>151</v>
      </c>
      <c r="AF155" s="374">
        <v>177.3</v>
      </c>
      <c r="AG155" s="374">
        <v>181.18</v>
      </c>
      <c r="AH155" s="374">
        <v>185.06</v>
      </c>
      <c r="AI155" s="374">
        <v>188.94</v>
      </c>
      <c r="AJ155" s="374">
        <v>192.82</v>
      </c>
      <c r="AK155" s="374">
        <v>196.7</v>
      </c>
      <c r="AL155" s="374">
        <v>200.58</v>
      </c>
      <c r="AM155" s="374">
        <v>204.46</v>
      </c>
      <c r="AN155" s="375">
        <v>208.34</v>
      </c>
      <c r="AO155" s="403">
        <v>212.22</v>
      </c>
      <c r="AP155" s="403">
        <v>216.1</v>
      </c>
      <c r="AQ155" s="375">
        <v>219.98</v>
      </c>
      <c r="AR155" s="375">
        <v>223.86</v>
      </c>
      <c r="AS155" s="367">
        <v>227.75</v>
      </c>
      <c r="AT155" s="376">
        <v>231.63</v>
      </c>
      <c r="AU155" s="237">
        <v>235.51</v>
      </c>
      <c r="AV155" s="237">
        <v>239.39</v>
      </c>
      <c r="AW155" s="237">
        <v>243.27</v>
      </c>
      <c r="AX155" s="237">
        <v>247.15</v>
      </c>
      <c r="AY155" s="237">
        <v>251.03</v>
      </c>
      <c r="AZ155" s="237">
        <v>254.91</v>
      </c>
      <c r="BA155" s="237">
        <v>220.42</v>
      </c>
      <c r="BB155" s="237">
        <v>224.3</v>
      </c>
      <c r="BC155" s="237">
        <v>228.18</v>
      </c>
      <c r="BD155" s="237">
        <v>232.06</v>
      </c>
      <c r="BE155" s="237">
        <v>162.21</v>
      </c>
      <c r="BF155" s="237">
        <v>158.33</v>
      </c>
      <c r="BG155" s="237">
        <v>154.45</v>
      </c>
      <c r="BH155" s="237">
        <v>150.57</v>
      </c>
      <c r="BI155" s="237">
        <v>146.69</v>
      </c>
    </row>
    <row r="156" spans="1:61" ht="21">
      <c r="A156" s="374">
        <v>297.49</v>
      </c>
      <c r="B156" s="374">
        <v>303.03</v>
      </c>
      <c r="C156" s="374">
        <v>308.56</v>
      </c>
      <c r="D156" s="374">
        <v>314.09</v>
      </c>
      <c r="E156" s="374">
        <v>319.62</v>
      </c>
      <c r="F156" s="374">
        <v>325.16</v>
      </c>
      <c r="G156" s="374">
        <v>330.69</v>
      </c>
      <c r="H156" s="374">
        <v>336.22</v>
      </c>
      <c r="I156" s="375">
        <v>341.75</v>
      </c>
      <c r="J156" s="621">
        <v>347.29</v>
      </c>
      <c r="K156" s="621">
        <v>352.82</v>
      </c>
      <c r="L156" s="375">
        <v>358.35</v>
      </c>
      <c r="M156" s="375">
        <v>363.89</v>
      </c>
      <c r="N156" s="629">
        <v>369.42</v>
      </c>
      <c r="O156" s="376">
        <v>374.95</v>
      </c>
      <c r="P156" s="237">
        <v>380.48</v>
      </c>
      <c r="Q156" s="237">
        <v>386.02</v>
      </c>
      <c r="R156" s="237">
        <v>391.55</v>
      </c>
      <c r="S156" s="237">
        <v>397.08</v>
      </c>
      <c r="T156" s="237">
        <v>402.62</v>
      </c>
      <c r="U156" s="237">
        <v>408.15</v>
      </c>
      <c r="V156" s="237">
        <v>336.6</v>
      </c>
      <c r="W156" s="237">
        <v>342.13</v>
      </c>
      <c r="X156" s="237">
        <v>347.66</v>
      </c>
      <c r="Y156" s="237">
        <v>353.2</v>
      </c>
      <c r="Z156" s="237">
        <v>253.6</v>
      </c>
      <c r="AA156" s="237">
        <v>248.07</v>
      </c>
      <c r="AB156" s="237">
        <v>242.54</v>
      </c>
      <c r="AC156" s="237">
        <v>237.01</v>
      </c>
      <c r="AD156" s="237">
        <v>231.47</v>
      </c>
      <c r="AE156" s="370">
        <v>152</v>
      </c>
      <c r="AF156" s="374">
        <v>178.46</v>
      </c>
      <c r="AG156" s="374">
        <v>182.36</v>
      </c>
      <c r="AH156" s="374">
        <v>186.27</v>
      </c>
      <c r="AI156" s="374">
        <v>190.17</v>
      </c>
      <c r="AJ156" s="374">
        <v>194.08</v>
      </c>
      <c r="AK156" s="374">
        <v>197.99</v>
      </c>
      <c r="AL156" s="374">
        <v>201.89</v>
      </c>
      <c r="AM156" s="374">
        <v>205.8</v>
      </c>
      <c r="AN156" s="375">
        <v>209.71</v>
      </c>
      <c r="AO156" s="403">
        <v>213.61</v>
      </c>
      <c r="AP156" s="403">
        <v>217.52</v>
      </c>
      <c r="AQ156" s="375">
        <v>221.43</v>
      </c>
      <c r="AR156" s="375">
        <v>225.33</v>
      </c>
      <c r="AS156" s="367">
        <v>229.24</v>
      </c>
      <c r="AT156" s="376">
        <v>233.14</v>
      </c>
      <c r="AU156" s="237">
        <v>237.05</v>
      </c>
      <c r="AV156" s="237">
        <v>240.96</v>
      </c>
      <c r="AW156" s="237">
        <v>244.86</v>
      </c>
      <c r="AX156" s="237">
        <v>248.77</v>
      </c>
      <c r="AY156" s="237">
        <v>252.68</v>
      </c>
      <c r="AZ156" s="237">
        <v>256.58</v>
      </c>
      <c r="BA156" s="237">
        <v>221.87</v>
      </c>
      <c r="BB156" s="237">
        <v>225.78</v>
      </c>
      <c r="BC156" s="237">
        <v>229.68</v>
      </c>
      <c r="BD156" s="237">
        <v>233.59</v>
      </c>
      <c r="BE156" s="237">
        <v>163.28</v>
      </c>
      <c r="BF156" s="237">
        <v>159.37</v>
      </c>
      <c r="BG156" s="237">
        <v>155.46</v>
      </c>
      <c r="BH156" s="237">
        <v>151.56</v>
      </c>
      <c r="BI156" s="237">
        <v>147.65</v>
      </c>
    </row>
    <row r="157" spans="1:61" ht="21">
      <c r="A157" s="374">
        <v>299.39</v>
      </c>
      <c r="B157" s="374">
        <v>304.96</v>
      </c>
      <c r="C157" s="374">
        <v>310.43</v>
      </c>
      <c r="D157" s="374">
        <v>316.1</v>
      </c>
      <c r="E157" s="374">
        <v>321.67</v>
      </c>
      <c r="F157" s="374">
        <v>327.23</v>
      </c>
      <c r="G157" s="374">
        <v>332.8</v>
      </c>
      <c r="H157" s="374">
        <v>338.37</v>
      </c>
      <c r="I157" s="375">
        <v>343.94</v>
      </c>
      <c r="J157" s="621">
        <v>349.51</v>
      </c>
      <c r="K157" s="621">
        <v>355.08</v>
      </c>
      <c r="L157" s="375">
        <v>360.65</v>
      </c>
      <c r="M157" s="375">
        <v>366.22</v>
      </c>
      <c r="N157" s="629">
        <v>371.79</v>
      </c>
      <c r="O157" s="376">
        <v>377.36</v>
      </c>
      <c r="P157" s="237">
        <v>382.93</v>
      </c>
      <c r="Q157" s="237">
        <v>388.5</v>
      </c>
      <c r="R157" s="237">
        <v>394.06</v>
      </c>
      <c r="S157" s="237">
        <v>399.63</v>
      </c>
      <c r="T157" s="237">
        <v>405.2</v>
      </c>
      <c r="U157" s="237">
        <v>410.77</v>
      </c>
      <c r="V157" s="237">
        <v>338.78</v>
      </c>
      <c r="W157" s="237">
        <v>344.34</v>
      </c>
      <c r="X157" s="237">
        <v>349.91</v>
      </c>
      <c r="Y157" s="237">
        <v>355.48</v>
      </c>
      <c r="Z157" s="237">
        <v>255.24</v>
      </c>
      <c r="AA157" s="237">
        <v>249.67</v>
      </c>
      <c r="AB157" s="237">
        <v>244.1</v>
      </c>
      <c r="AC157" s="237">
        <v>238.53</v>
      </c>
      <c r="AD157" s="237">
        <v>232.96</v>
      </c>
      <c r="AE157" s="370">
        <v>153</v>
      </c>
      <c r="AF157" s="374">
        <v>179.61</v>
      </c>
      <c r="AG157" s="374">
        <v>183.55</v>
      </c>
      <c r="AH157" s="374">
        <v>187.48</v>
      </c>
      <c r="AI157" s="374">
        <v>191.41</v>
      </c>
      <c r="AJ157" s="374">
        <v>195.34</v>
      </c>
      <c r="AK157" s="374">
        <v>199.28</v>
      </c>
      <c r="AL157" s="374">
        <v>203.21</v>
      </c>
      <c r="AM157" s="374">
        <v>207.14</v>
      </c>
      <c r="AN157" s="375">
        <v>211.07</v>
      </c>
      <c r="AO157" s="403">
        <v>215</v>
      </c>
      <c r="AP157" s="403">
        <v>218.94</v>
      </c>
      <c r="AQ157" s="375">
        <v>222.87</v>
      </c>
      <c r="AR157" s="375">
        <v>226.8</v>
      </c>
      <c r="AS157" s="367">
        <v>230.73</v>
      </c>
      <c r="AT157" s="376">
        <v>234.66</v>
      </c>
      <c r="AU157" s="237">
        <v>238.6</v>
      </c>
      <c r="AV157" s="237">
        <v>242.53</v>
      </c>
      <c r="AW157" s="237">
        <v>246.46</v>
      </c>
      <c r="AX157" s="237">
        <v>250.39</v>
      </c>
      <c r="AY157" s="237">
        <v>254.32</v>
      </c>
      <c r="AZ157" s="237">
        <v>258.26</v>
      </c>
      <c r="BA157" s="237">
        <v>223.32</v>
      </c>
      <c r="BB157" s="237">
        <v>227.25</v>
      </c>
      <c r="BC157" s="237">
        <v>231.19</v>
      </c>
      <c r="BD157" s="237">
        <v>235.12</v>
      </c>
      <c r="BE157" s="237">
        <v>164.34</v>
      </c>
      <c r="BF157" s="237">
        <v>160.41</v>
      </c>
      <c r="BG157" s="237">
        <v>156.48</v>
      </c>
      <c r="BH157" s="237">
        <v>152.55</v>
      </c>
      <c r="BI157" s="237">
        <v>148.61</v>
      </c>
    </row>
    <row r="158" spans="1:61" ht="21">
      <c r="A158" s="374">
        <v>301.29</v>
      </c>
      <c r="B158" s="374">
        <v>306.89</v>
      </c>
      <c r="C158" s="374">
        <v>312.5</v>
      </c>
      <c r="D158" s="374">
        <v>318.11</v>
      </c>
      <c r="E158" s="374">
        <v>323.71</v>
      </c>
      <c r="F158" s="374">
        <v>329.32</v>
      </c>
      <c r="G158" s="374">
        <v>334.92</v>
      </c>
      <c r="H158" s="374">
        <v>340.53</v>
      </c>
      <c r="I158" s="375">
        <v>346.13</v>
      </c>
      <c r="J158" s="621">
        <v>351.74</v>
      </c>
      <c r="K158" s="621">
        <v>357.34</v>
      </c>
      <c r="L158" s="375">
        <v>362.95</v>
      </c>
      <c r="M158" s="375">
        <v>368.56</v>
      </c>
      <c r="N158" s="629">
        <v>374.16</v>
      </c>
      <c r="O158" s="376">
        <v>379.77</v>
      </c>
      <c r="P158" s="237">
        <v>385.37</v>
      </c>
      <c r="Q158" s="237">
        <v>390.98</v>
      </c>
      <c r="R158" s="237">
        <v>396.58</v>
      </c>
      <c r="S158" s="237">
        <v>402.19</v>
      </c>
      <c r="T158" s="237">
        <v>407.79</v>
      </c>
      <c r="U158" s="237">
        <v>413.4</v>
      </c>
      <c r="V158" s="237">
        <v>340.96</v>
      </c>
      <c r="W158" s="237">
        <v>346.56</v>
      </c>
      <c r="X158" s="237">
        <v>352.17</v>
      </c>
      <c r="Y158" s="237">
        <v>357.77</v>
      </c>
      <c r="Z158" s="237">
        <v>256.87</v>
      </c>
      <c r="AA158" s="237">
        <v>251.27</v>
      </c>
      <c r="AB158" s="237">
        <v>245.66</v>
      </c>
      <c r="AC158" s="237">
        <v>240.06</v>
      </c>
      <c r="AD158" s="237">
        <v>234.45</v>
      </c>
      <c r="AE158" s="370">
        <v>154</v>
      </c>
      <c r="AF158" s="374">
        <v>180.78</v>
      </c>
      <c r="AG158" s="374">
        <v>184.73</v>
      </c>
      <c r="AH158" s="374">
        <v>188.69</v>
      </c>
      <c r="AI158" s="374">
        <v>192.65</v>
      </c>
      <c r="AJ158" s="374">
        <v>196.61</v>
      </c>
      <c r="AK158" s="374">
        <v>200.56</v>
      </c>
      <c r="AL158" s="374">
        <v>204.52</v>
      </c>
      <c r="AM158" s="374">
        <v>208.48</v>
      </c>
      <c r="AN158" s="375">
        <v>212.44</v>
      </c>
      <c r="AO158" s="403">
        <v>216.4</v>
      </c>
      <c r="AP158" s="403">
        <v>220.35</v>
      </c>
      <c r="AQ158" s="375">
        <v>224.31</v>
      </c>
      <c r="AR158" s="375">
        <v>228.27</v>
      </c>
      <c r="AS158" s="367">
        <v>232.23</v>
      </c>
      <c r="AT158" s="376">
        <v>236.18</v>
      </c>
      <c r="AU158" s="237">
        <v>240.14</v>
      </c>
      <c r="AV158" s="237">
        <v>244.1</v>
      </c>
      <c r="AW158" s="237">
        <v>248.06</v>
      </c>
      <c r="AX158" s="237">
        <v>252.02</v>
      </c>
      <c r="AY158" s="237">
        <v>255.97</v>
      </c>
      <c r="AZ158" s="237">
        <v>259.93</v>
      </c>
      <c r="BA158" s="237">
        <v>224.77</v>
      </c>
      <c r="BB158" s="237">
        <v>228.73</v>
      </c>
      <c r="BC158" s="237">
        <v>232.69</v>
      </c>
      <c r="BD158" s="237">
        <v>236.65</v>
      </c>
      <c r="BE158" s="237">
        <v>165.41</v>
      </c>
      <c r="BF158" s="237">
        <v>161.45</v>
      </c>
      <c r="BG158" s="237">
        <v>157.49</v>
      </c>
      <c r="BH158" s="237">
        <v>153.53</v>
      </c>
      <c r="BI158" s="237">
        <v>149.58</v>
      </c>
    </row>
    <row r="159" spans="1:61" ht="21">
      <c r="A159" s="374">
        <v>303.19</v>
      </c>
      <c r="B159" s="374">
        <v>308.84</v>
      </c>
      <c r="C159" s="374">
        <v>314.48</v>
      </c>
      <c r="D159" s="374">
        <v>320.12</v>
      </c>
      <c r="E159" s="374">
        <v>325.76</v>
      </c>
      <c r="F159" s="374">
        <v>331.4</v>
      </c>
      <c r="G159" s="374">
        <v>337.05</v>
      </c>
      <c r="H159" s="374">
        <v>342.69</v>
      </c>
      <c r="I159" s="375">
        <v>348.33</v>
      </c>
      <c r="J159" s="621">
        <v>353.97</v>
      </c>
      <c r="K159" s="621">
        <v>359.61</v>
      </c>
      <c r="L159" s="375">
        <v>365.26</v>
      </c>
      <c r="M159" s="375">
        <v>370.9</v>
      </c>
      <c r="N159" s="629">
        <v>376.54</v>
      </c>
      <c r="O159" s="376">
        <v>382.18</v>
      </c>
      <c r="P159" s="237">
        <v>387.82</v>
      </c>
      <c r="Q159" s="237">
        <v>393.47</v>
      </c>
      <c r="R159" s="237">
        <v>399.11</v>
      </c>
      <c r="S159" s="237">
        <v>404.75</v>
      </c>
      <c r="T159" s="237">
        <v>410.39</v>
      </c>
      <c r="U159" s="237">
        <v>416.03</v>
      </c>
      <c r="V159" s="237">
        <v>343.14</v>
      </c>
      <c r="W159" s="237">
        <v>348.78</v>
      </c>
      <c r="X159" s="237">
        <v>354.42</v>
      </c>
      <c r="Y159" s="237">
        <v>360.07</v>
      </c>
      <c r="Z159" s="237">
        <v>258.51</v>
      </c>
      <c r="AA159" s="237">
        <v>252.87</v>
      </c>
      <c r="AB159" s="237">
        <v>247.23</v>
      </c>
      <c r="AC159" s="237">
        <v>241.58</v>
      </c>
      <c r="AD159" s="237">
        <v>235.94</v>
      </c>
      <c r="AE159" s="370">
        <v>155</v>
      </c>
      <c r="AF159" s="374">
        <v>181.94</v>
      </c>
      <c r="AG159" s="374">
        <v>185.92</v>
      </c>
      <c r="AH159" s="374">
        <v>189.9</v>
      </c>
      <c r="AI159" s="374">
        <v>193.89</v>
      </c>
      <c r="AJ159" s="374">
        <v>197.87</v>
      </c>
      <c r="AK159" s="374">
        <v>201.86</v>
      </c>
      <c r="AL159" s="374">
        <v>205.84</v>
      </c>
      <c r="AM159" s="374">
        <v>209.82</v>
      </c>
      <c r="AN159" s="375">
        <v>213.81</v>
      </c>
      <c r="AO159" s="403">
        <v>217.79</v>
      </c>
      <c r="AP159" s="403">
        <v>221.77</v>
      </c>
      <c r="AQ159" s="375">
        <v>225.76</v>
      </c>
      <c r="AR159" s="375">
        <v>229.74</v>
      </c>
      <c r="AS159" s="367">
        <v>233.72</v>
      </c>
      <c r="AT159" s="376">
        <v>237.71</v>
      </c>
      <c r="AU159" s="237">
        <v>241.69</v>
      </c>
      <c r="AV159" s="237">
        <v>245.67</v>
      </c>
      <c r="AW159" s="237">
        <v>249.66</v>
      </c>
      <c r="AX159" s="237">
        <v>253.64</v>
      </c>
      <c r="AY159" s="237">
        <v>257.62</v>
      </c>
      <c r="AZ159" s="237">
        <v>261.61</v>
      </c>
      <c r="BA159" s="237">
        <v>226.23</v>
      </c>
      <c r="BB159" s="237">
        <v>230.21</v>
      </c>
      <c r="BC159" s="237">
        <v>234.19</v>
      </c>
      <c r="BD159" s="237">
        <v>238.18</v>
      </c>
      <c r="BE159" s="237">
        <v>166.47</v>
      </c>
      <c r="BF159" s="237">
        <v>162.49</v>
      </c>
      <c r="BG159" s="237">
        <v>158.51</v>
      </c>
      <c r="BH159" s="237">
        <v>154.52</v>
      </c>
      <c r="BI159" s="237">
        <v>150.54</v>
      </c>
    </row>
    <row r="160" spans="1:61" ht="21">
      <c r="A160" s="374">
        <v>305.1</v>
      </c>
      <c r="B160" s="374">
        <v>310.78</v>
      </c>
      <c r="C160" s="374">
        <v>316.46</v>
      </c>
      <c r="D160" s="374">
        <v>322.14</v>
      </c>
      <c r="E160" s="374">
        <v>327.82</v>
      </c>
      <c r="F160" s="374">
        <v>333.49</v>
      </c>
      <c r="G160" s="374">
        <v>339.17</v>
      </c>
      <c r="H160" s="374">
        <v>344.85</v>
      </c>
      <c r="I160" s="375">
        <v>350.53</v>
      </c>
      <c r="J160" s="621">
        <v>356.21</v>
      </c>
      <c r="K160" s="621">
        <v>361.89</v>
      </c>
      <c r="L160" s="375">
        <v>367.57</v>
      </c>
      <c r="M160" s="375">
        <v>373.24</v>
      </c>
      <c r="N160" s="629">
        <v>378.92</v>
      </c>
      <c r="O160" s="376">
        <v>384.6</v>
      </c>
      <c r="P160" s="237">
        <v>390.28</v>
      </c>
      <c r="Q160" s="237">
        <v>395.96</v>
      </c>
      <c r="R160" s="237">
        <v>401.64</v>
      </c>
      <c r="S160" s="237">
        <v>407.31</v>
      </c>
      <c r="T160" s="237">
        <v>412.99</v>
      </c>
      <c r="U160" s="237">
        <v>418.67</v>
      </c>
      <c r="V160" s="237">
        <v>345.33</v>
      </c>
      <c r="W160" s="237">
        <v>351.01</v>
      </c>
      <c r="X160" s="237">
        <v>356.68</v>
      </c>
      <c r="Y160" s="237">
        <v>362.36</v>
      </c>
      <c r="Z160" s="237">
        <v>260.15</v>
      </c>
      <c r="AA160" s="237">
        <v>254.47</v>
      </c>
      <c r="AB160" s="237">
        <v>248.79</v>
      </c>
      <c r="AC160" s="237">
        <v>243.12</v>
      </c>
      <c r="AD160" s="237">
        <v>237.44</v>
      </c>
      <c r="AE160" s="370">
        <v>156</v>
      </c>
      <c r="AF160" s="374">
        <v>183.1</v>
      </c>
      <c r="AG160" s="374">
        <v>187.11</v>
      </c>
      <c r="AH160" s="374">
        <v>191.12</v>
      </c>
      <c r="AI160" s="374">
        <v>195.13</v>
      </c>
      <c r="AJ160" s="374">
        <v>199.14</v>
      </c>
      <c r="AK160" s="374">
        <v>203.15</v>
      </c>
      <c r="AL160" s="374">
        <v>207.16</v>
      </c>
      <c r="AM160" s="374">
        <v>211.17</v>
      </c>
      <c r="AN160" s="375">
        <v>215.17</v>
      </c>
      <c r="AO160" s="403">
        <v>219.18</v>
      </c>
      <c r="AP160" s="403">
        <v>223.19</v>
      </c>
      <c r="AQ160" s="375">
        <v>227.2</v>
      </c>
      <c r="AR160" s="375">
        <v>231.21</v>
      </c>
      <c r="AS160" s="367">
        <v>235.22</v>
      </c>
      <c r="AT160" s="376">
        <v>239.23</v>
      </c>
      <c r="AU160" s="237">
        <v>243.24</v>
      </c>
      <c r="AV160" s="237">
        <v>247.25</v>
      </c>
      <c r="AW160" s="237">
        <v>251.26</v>
      </c>
      <c r="AX160" s="237">
        <v>255.27</v>
      </c>
      <c r="AY160" s="237">
        <v>259.28</v>
      </c>
      <c r="AZ160" s="237">
        <v>263.29</v>
      </c>
      <c r="BA160" s="237">
        <v>227.68</v>
      </c>
      <c r="BB160" s="237">
        <v>231.69</v>
      </c>
      <c r="BC160" s="237">
        <v>235.7</v>
      </c>
      <c r="BD160" s="237">
        <v>239.71</v>
      </c>
      <c r="BE160" s="237">
        <v>167.54</v>
      </c>
      <c r="BF160" s="237">
        <v>163.53</v>
      </c>
      <c r="BG160" s="237">
        <v>159.52</v>
      </c>
      <c r="BH160" s="237">
        <v>155.51</v>
      </c>
      <c r="BI160" s="237">
        <v>151.5</v>
      </c>
    </row>
    <row r="161" spans="1:61" ht="21">
      <c r="A161" s="374">
        <v>307.02</v>
      </c>
      <c r="B161" s="374">
        <v>312.73</v>
      </c>
      <c r="C161" s="374">
        <v>318.45</v>
      </c>
      <c r="D161" s="374">
        <v>324.16</v>
      </c>
      <c r="E161" s="374">
        <v>329.88</v>
      </c>
      <c r="F161" s="374">
        <v>335.59</v>
      </c>
      <c r="G161" s="374">
        <v>341.31</v>
      </c>
      <c r="H161" s="374">
        <v>347.02</v>
      </c>
      <c r="I161" s="375">
        <v>352.74</v>
      </c>
      <c r="J161" s="621">
        <v>358.45</v>
      </c>
      <c r="K161" s="621">
        <v>364.16</v>
      </c>
      <c r="L161" s="375">
        <v>369.88</v>
      </c>
      <c r="M161" s="375">
        <v>375.59</v>
      </c>
      <c r="N161" s="629">
        <v>381.31</v>
      </c>
      <c r="O161" s="376">
        <v>387.02</v>
      </c>
      <c r="P161" s="237">
        <v>392.74</v>
      </c>
      <c r="Q161" s="237">
        <v>398.45</v>
      </c>
      <c r="R161" s="237">
        <v>404.17</v>
      </c>
      <c r="S161" s="237">
        <v>409.88</v>
      </c>
      <c r="T161" s="237">
        <v>415.6</v>
      </c>
      <c r="U161" s="237">
        <v>421.31</v>
      </c>
      <c r="V161" s="237">
        <v>347.52</v>
      </c>
      <c r="W161" s="237">
        <v>353.23</v>
      </c>
      <c r="X161" s="237">
        <v>358.95</v>
      </c>
      <c r="Y161" s="237">
        <v>364.66</v>
      </c>
      <c r="Z161" s="237">
        <v>261.79</v>
      </c>
      <c r="AA161" s="237">
        <v>256.08</v>
      </c>
      <c r="AB161" s="237">
        <v>250.36</v>
      </c>
      <c r="AC161" s="237">
        <v>244.65</v>
      </c>
      <c r="AD161" s="237">
        <v>238.94</v>
      </c>
      <c r="AE161" s="370">
        <v>157</v>
      </c>
      <c r="AF161" s="374">
        <v>184.27</v>
      </c>
      <c r="AG161" s="374">
        <v>188.3</v>
      </c>
      <c r="AH161" s="374">
        <v>192.34</v>
      </c>
      <c r="AI161" s="374">
        <v>196.37</v>
      </c>
      <c r="AJ161" s="374">
        <v>200.41</v>
      </c>
      <c r="AK161" s="374">
        <v>204.44</v>
      </c>
      <c r="AL161" s="374">
        <v>208.48</v>
      </c>
      <c r="AM161" s="374">
        <v>212.51</v>
      </c>
      <c r="AN161" s="375">
        <v>216.55</v>
      </c>
      <c r="AO161" s="403">
        <v>220.58</v>
      </c>
      <c r="AP161" s="403">
        <v>224.62</v>
      </c>
      <c r="AQ161" s="375">
        <v>228.65</v>
      </c>
      <c r="AR161" s="375">
        <v>232.68</v>
      </c>
      <c r="AS161" s="367">
        <v>236.72</v>
      </c>
      <c r="AT161" s="376">
        <v>240.75</v>
      </c>
      <c r="AU161" s="237">
        <v>244.79</v>
      </c>
      <c r="AV161" s="237">
        <v>248.82</v>
      </c>
      <c r="AW161" s="237">
        <v>252.86</v>
      </c>
      <c r="AX161" s="237">
        <v>256.89</v>
      </c>
      <c r="AY161" s="237">
        <v>260.93</v>
      </c>
      <c r="AZ161" s="237">
        <v>264.96</v>
      </c>
      <c r="BA161" s="237">
        <v>229.13</v>
      </c>
      <c r="BB161" s="237">
        <v>233.17</v>
      </c>
      <c r="BC161" s="237">
        <v>237.2</v>
      </c>
      <c r="BD161" s="237">
        <v>241.24</v>
      </c>
      <c r="BE161" s="237">
        <v>168.61</v>
      </c>
      <c r="BF161" s="237">
        <v>164.58</v>
      </c>
      <c r="BG161" s="237">
        <v>160.54</v>
      </c>
      <c r="BH161" s="237">
        <v>156.51</v>
      </c>
      <c r="BI161" s="237">
        <v>152.47</v>
      </c>
    </row>
    <row r="162" spans="1:61" ht="21">
      <c r="A162" s="374">
        <v>309.35</v>
      </c>
      <c r="B162" s="374">
        <v>315.1</v>
      </c>
      <c r="C162" s="374">
        <v>320.85</v>
      </c>
      <c r="D162" s="374">
        <v>326.61</v>
      </c>
      <c r="E162" s="374">
        <v>332.36</v>
      </c>
      <c r="F162" s="374">
        <v>338.11</v>
      </c>
      <c r="G162" s="374">
        <v>343.86</v>
      </c>
      <c r="H162" s="374">
        <v>349.61</v>
      </c>
      <c r="I162" s="375">
        <v>355.36</v>
      </c>
      <c r="J162" s="621">
        <v>361.11</v>
      </c>
      <c r="K162" s="621">
        <v>366.86</v>
      </c>
      <c r="L162" s="375">
        <v>372.62</v>
      </c>
      <c r="M162" s="375">
        <v>378.37</v>
      </c>
      <c r="N162" s="629">
        <v>384.12</v>
      </c>
      <c r="O162" s="376">
        <v>389.87</v>
      </c>
      <c r="P162" s="237">
        <v>395.62</v>
      </c>
      <c r="Q162" s="237">
        <v>401.37</v>
      </c>
      <c r="R162" s="237">
        <v>407.12</v>
      </c>
      <c r="S162" s="237">
        <v>412.87</v>
      </c>
      <c r="T162" s="237">
        <v>418.62</v>
      </c>
      <c r="U162" s="237">
        <v>424.38</v>
      </c>
      <c r="V162" s="237">
        <v>349.95</v>
      </c>
      <c r="W162" s="237">
        <v>355.7</v>
      </c>
      <c r="X162" s="237">
        <v>361.45</v>
      </c>
      <c r="Y162" s="237">
        <v>367.21</v>
      </c>
      <c r="Z162" s="237">
        <v>263.68</v>
      </c>
      <c r="AA162" s="237">
        <v>257.93</v>
      </c>
      <c r="AB162" s="237">
        <v>252.18</v>
      </c>
      <c r="AC162" s="237">
        <v>246.43</v>
      </c>
      <c r="AD162" s="237">
        <v>240.68</v>
      </c>
      <c r="AE162" s="370">
        <v>158</v>
      </c>
      <c r="AF162" s="374">
        <v>185.43</v>
      </c>
      <c r="AG162" s="374">
        <v>189.49</v>
      </c>
      <c r="AH162" s="374">
        <v>193.55</v>
      </c>
      <c r="AI162" s="374">
        <v>197.61</v>
      </c>
      <c r="AJ162" s="374">
        <v>201.67</v>
      </c>
      <c r="AK162" s="374">
        <v>205.74</v>
      </c>
      <c r="AL162" s="374">
        <v>209.8</v>
      </c>
      <c r="AM162" s="374">
        <v>213.86</v>
      </c>
      <c r="AN162" s="375">
        <v>217.92</v>
      </c>
      <c r="AO162" s="403">
        <v>221.98</v>
      </c>
      <c r="AP162" s="403">
        <v>226.04</v>
      </c>
      <c r="AQ162" s="375">
        <v>230.1</v>
      </c>
      <c r="AR162" s="375">
        <v>234.16</v>
      </c>
      <c r="AS162" s="367">
        <v>238.22</v>
      </c>
      <c r="AT162" s="376">
        <v>242.28</v>
      </c>
      <c r="AU162" s="237">
        <v>246.34</v>
      </c>
      <c r="AV162" s="237">
        <v>250.4</v>
      </c>
      <c r="AW162" s="237">
        <v>254.46</v>
      </c>
      <c r="AX162" s="237">
        <v>258.52</v>
      </c>
      <c r="AY162" s="237">
        <v>262.58</v>
      </c>
      <c r="AZ162" s="237">
        <v>266.64</v>
      </c>
      <c r="BA162" s="237">
        <v>230.59</v>
      </c>
      <c r="BB162" s="237">
        <v>234.65</v>
      </c>
      <c r="BC162" s="237">
        <v>238.71</v>
      </c>
      <c r="BD162" s="237">
        <v>242.77</v>
      </c>
      <c r="BE162" s="237">
        <v>169.68</v>
      </c>
      <c r="BF162" s="237">
        <v>165.62</v>
      </c>
      <c r="BG162" s="237">
        <v>161.56</v>
      </c>
      <c r="BH162" s="237">
        <v>157.5</v>
      </c>
      <c r="BI162" s="237">
        <v>153.44</v>
      </c>
    </row>
    <row r="163" spans="1:61" ht="21">
      <c r="A163" s="374">
        <v>311.28</v>
      </c>
      <c r="B163" s="374">
        <v>317.07</v>
      </c>
      <c r="C163" s="374">
        <v>322.86</v>
      </c>
      <c r="D163" s="374">
        <v>328.64</v>
      </c>
      <c r="E163" s="374">
        <v>334.43</v>
      </c>
      <c r="F163" s="374">
        <v>340.22</v>
      </c>
      <c r="G163" s="374">
        <v>346.01</v>
      </c>
      <c r="H163" s="374">
        <v>351.79</v>
      </c>
      <c r="I163" s="375">
        <v>357.58</v>
      </c>
      <c r="J163" s="621">
        <v>363.37</v>
      </c>
      <c r="K163" s="621">
        <v>369.16</v>
      </c>
      <c r="L163" s="375">
        <v>374.94</v>
      </c>
      <c r="M163" s="375">
        <v>380.73</v>
      </c>
      <c r="N163" s="629">
        <v>386.52</v>
      </c>
      <c r="O163" s="376">
        <v>392.31</v>
      </c>
      <c r="P163" s="237">
        <v>398.09</v>
      </c>
      <c r="Q163" s="237">
        <v>403.88</v>
      </c>
      <c r="R163" s="237">
        <v>409.67</v>
      </c>
      <c r="S163" s="237">
        <v>415.46</v>
      </c>
      <c r="T163" s="237">
        <v>421.24</v>
      </c>
      <c r="U163" s="237">
        <v>427.03</v>
      </c>
      <c r="V163" s="237">
        <v>352.15</v>
      </c>
      <c r="W163" s="237">
        <v>357.94</v>
      </c>
      <c r="X163" s="237">
        <v>363.72</v>
      </c>
      <c r="Y163" s="237">
        <v>369.51</v>
      </c>
      <c r="Z163" s="237">
        <v>265.34</v>
      </c>
      <c r="AA163" s="237">
        <v>259.55</v>
      </c>
      <c r="AB163" s="237">
        <v>253.76</v>
      </c>
      <c r="AC163" s="237">
        <v>247.97</v>
      </c>
      <c r="AD163" s="237">
        <v>242.18</v>
      </c>
      <c r="AE163" s="370">
        <v>159</v>
      </c>
      <c r="AF163" s="374">
        <v>186.6</v>
      </c>
      <c r="AG163" s="374">
        <v>190.69</v>
      </c>
      <c r="AH163" s="374">
        <v>194.77</v>
      </c>
      <c r="AI163" s="374">
        <v>198.86</v>
      </c>
      <c r="AJ163" s="374">
        <v>202.94</v>
      </c>
      <c r="AK163" s="374">
        <v>207.03</v>
      </c>
      <c r="AL163" s="374">
        <v>211.12</v>
      </c>
      <c r="AM163" s="374">
        <v>215.2</v>
      </c>
      <c r="AN163" s="375">
        <v>219.29</v>
      </c>
      <c r="AO163" s="403">
        <v>223.38</v>
      </c>
      <c r="AP163" s="403">
        <v>227.46</v>
      </c>
      <c r="AQ163" s="375">
        <v>231.55</v>
      </c>
      <c r="AR163" s="375">
        <v>235.63</v>
      </c>
      <c r="AS163" s="367">
        <v>239.72</v>
      </c>
      <c r="AT163" s="376">
        <v>243.81</v>
      </c>
      <c r="AU163" s="237">
        <v>247.89</v>
      </c>
      <c r="AV163" s="237">
        <v>251.98</v>
      </c>
      <c r="AW163" s="237">
        <v>256.07</v>
      </c>
      <c r="AX163" s="237">
        <v>260.15</v>
      </c>
      <c r="AY163" s="237">
        <v>264.24</v>
      </c>
      <c r="AZ163" s="237">
        <v>268.33</v>
      </c>
      <c r="BA163" s="237">
        <v>232.04</v>
      </c>
      <c r="BB163" s="237">
        <v>236.13</v>
      </c>
      <c r="BC163" s="237">
        <v>240.22</v>
      </c>
      <c r="BD163" s="237">
        <v>244.3</v>
      </c>
      <c r="BE163" s="237">
        <v>170.75</v>
      </c>
      <c r="BF163" s="237">
        <v>166.66</v>
      </c>
      <c r="BG163" s="237">
        <v>162.58</v>
      </c>
      <c r="BH163" s="237">
        <v>158.49</v>
      </c>
      <c r="BI163" s="237">
        <v>154.4</v>
      </c>
    </row>
    <row r="164" spans="1:61" ht="21">
      <c r="A164" s="374">
        <v>313.21</v>
      </c>
      <c r="B164" s="374">
        <v>319.04</v>
      </c>
      <c r="C164" s="374">
        <v>324.86</v>
      </c>
      <c r="D164" s="374">
        <v>330.69</v>
      </c>
      <c r="E164" s="374">
        <v>336.51</v>
      </c>
      <c r="F164" s="374">
        <v>342.33</v>
      </c>
      <c r="G164" s="374">
        <v>348.16</v>
      </c>
      <c r="H164" s="374">
        <v>353.98</v>
      </c>
      <c r="I164" s="375">
        <v>359.81</v>
      </c>
      <c r="J164" s="621">
        <v>365.63</v>
      </c>
      <c r="K164" s="621">
        <v>371.45</v>
      </c>
      <c r="L164" s="375">
        <v>377.28</v>
      </c>
      <c r="M164" s="375">
        <v>383.1</v>
      </c>
      <c r="N164" s="629">
        <v>388.93</v>
      </c>
      <c r="O164" s="376">
        <v>394.75</v>
      </c>
      <c r="P164" s="237">
        <v>400.57</v>
      </c>
      <c r="Q164" s="237">
        <v>406.4</v>
      </c>
      <c r="R164" s="237">
        <v>412.22</v>
      </c>
      <c r="S164" s="237">
        <v>418.05</v>
      </c>
      <c r="T164" s="237">
        <v>423.87</v>
      </c>
      <c r="U164" s="237">
        <v>429.69</v>
      </c>
      <c r="V164" s="237">
        <v>354.35</v>
      </c>
      <c r="W164" s="237">
        <v>360.17</v>
      </c>
      <c r="X164" s="237">
        <v>366</v>
      </c>
      <c r="Y164" s="237">
        <v>371.82</v>
      </c>
      <c r="Z164" s="237">
        <v>266.99</v>
      </c>
      <c r="AA164" s="237">
        <v>261.17</v>
      </c>
      <c r="AB164" s="237">
        <v>255.34</v>
      </c>
      <c r="AC164" s="237">
        <v>249.52</v>
      </c>
      <c r="AD164" s="237">
        <v>243.69</v>
      </c>
      <c r="AE164" s="370">
        <v>160</v>
      </c>
      <c r="AF164" s="374">
        <v>187.77</v>
      </c>
      <c r="AG164" s="374">
        <v>191.88</v>
      </c>
      <c r="AH164" s="374">
        <v>195.99</v>
      </c>
      <c r="AI164" s="374">
        <v>200.1</v>
      </c>
      <c r="AJ164" s="374">
        <v>204.22</v>
      </c>
      <c r="AK164" s="374">
        <v>208.33</v>
      </c>
      <c r="AL164" s="374">
        <v>212.44</v>
      </c>
      <c r="AM164" s="374">
        <v>216.55</v>
      </c>
      <c r="AN164" s="375">
        <v>220.66</v>
      </c>
      <c r="AO164" s="403">
        <v>224.78</v>
      </c>
      <c r="AP164" s="403">
        <v>228.89</v>
      </c>
      <c r="AQ164" s="375">
        <v>233</v>
      </c>
      <c r="AR164" s="375">
        <v>237.11</v>
      </c>
      <c r="AS164" s="367">
        <v>241.22</v>
      </c>
      <c r="AT164" s="376">
        <v>245.34</v>
      </c>
      <c r="AU164" s="237">
        <v>249.45</v>
      </c>
      <c r="AV164" s="237">
        <v>253.56</v>
      </c>
      <c r="AW164" s="237">
        <v>257.67</v>
      </c>
      <c r="AX164" s="237">
        <v>261.78</v>
      </c>
      <c r="AY164" s="237">
        <v>265.9</v>
      </c>
      <c r="AZ164" s="237">
        <v>270.01</v>
      </c>
      <c r="BA164" s="237">
        <v>233.5</v>
      </c>
      <c r="BB164" s="237">
        <v>237.61</v>
      </c>
      <c r="BC164" s="237">
        <v>241.72</v>
      </c>
      <c r="BD164" s="237">
        <v>245.84</v>
      </c>
      <c r="BE164" s="237">
        <v>171.82</v>
      </c>
      <c r="BF164" s="237">
        <v>167.71</v>
      </c>
      <c r="BG164" s="237">
        <v>163.6</v>
      </c>
      <c r="BH164" s="237">
        <v>159.48</v>
      </c>
      <c r="BI164" s="237">
        <v>155.37</v>
      </c>
    </row>
    <row r="165" spans="1:61" ht="21">
      <c r="A165" s="374">
        <v>315.15</v>
      </c>
      <c r="B165" s="374">
        <v>321.01</v>
      </c>
      <c r="C165" s="374">
        <v>326.87</v>
      </c>
      <c r="D165" s="374">
        <v>332.73</v>
      </c>
      <c r="E165" s="374">
        <v>338.59</v>
      </c>
      <c r="F165" s="374">
        <v>344.45</v>
      </c>
      <c r="G165" s="374">
        <v>350.32</v>
      </c>
      <c r="H165" s="374">
        <v>356.18</v>
      </c>
      <c r="I165" s="375">
        <v>362.04</v>
      </c>
      <c r="J165" s="621">
        <v>367.9</v>
      </c>
      <c r="K165" s="621">
        <v>373.76</v>
      </c>
      <c r="L165" s="375">
        <v>379.62</v>
      </c>
      <c r="M165" s="375">
        <v>385.48</v>
      </c>
      <c r="N165" s="629">
        <v>391.34</v>
      </c>
      <c r="O165" s="376">
        <v>397.2</v>
      </c>
      <c r="P165" s="237">
        <v>403.06</v>
      </c>
      <c r="Q165" s="237">
        <v>408.92</v>
      </c>
      <c r="R165" s="237">
        <v>414.78</v>
      </c>
      <c r="S165" s="237">
        <v>420.64</v>
      </c>
      <c r="T165" s="237">
        <v>426.5</v>
      </c>
      <c r="U165" s="237">
        <v>432.36</v>
      </c>
      <c r="V165" s="237">
        <v>356.55</v>
      </c>
      <c r="W165" s="237">
        <v>362.41</v>
      </c>
      <c r="X165" s="237">
        <v>368.27</v>
      </c>
      <c r="Y165" s="237">
        <v>374.13</v>
      </c>
      <c r="Z165" s="237">
        <v>268.65</v>
      </c>
      <c r="AA165" s="237">
        <v>262.79</v>
      </c>
      <c r="AB165" s="237">
        <v>256.93</v>
      </c>
      <c r="AC165" s="237">
        <v>251.07</v>
      </c>
      <c r="AD165" s="237">
        <v>245.21</v>
      </c>
      <c r="AE165" s="370">
        <v>161</v>
      </c>
      <c r="AF165" s="374">
        <v>188.94</v>
      </c>
      <c r="AG165" s="374">
        <v>193.08</v>
      </c>
      <c r="AH165" s="374">
        <v>197.21</v>
      </c>
      <c r="AI165" s="374">
        <v>201.35</v>
      </c>
      <c r="AJ165" s="374">
        <v>205.49</v>
      </c>
      <c r="AK165" s="374">
        <v>209.63</v>
      </c>
      <c r="AL165" s="374">
        <v>213.76</v>
      </c>
      <c r="AM165" s="374">
        <v>217.9</v>
      </c>
      <c r="AN165" s="375">
        <v>222.04</v>
      </c>
      <c r="AO165" s="403">
        <v>226.18</v>
      </c>
      <c r="AP165" s="403">
        <v>230.31</v>
      </c>
      <c r="AQ165" s="375">
        <v>234.45</v>
      </c>
      <c r="AR165" s="375">
        <v>238.59</v>
      </c>
      <c r="AS165" s="367">
        <v>242.73</v>
      </c>
      <c r="AT165" s="376">
        <v>246.87</v>
      </c>
      <c r="AU165" s="237">
        <v>251</v>
      </c>
      <c r="AV165" s="237">
        <v>255.14</v>
      </c>
      <c r="AW165" s="237">
        <v>259.28</v>
      </c>
      <c r="AX165" s="237">
        <v>263.42</v>
      </c>
      <c r="AY165" s="237">
        <v>267.55</v>
      </c>
      <c r="AZ165" s="237">
        <v>271.69</v>
      </c>
      <c r="BA165" s="237">
        <v>234.96</v>
      </c>
      <c r="BB165" s="237">
        <v>239.09</v>
      </c>
      <c r="BC165" s="237">
        <v>243.23</v>
      </c>
      <c r="BD165" s="237">
        <v>247.37</v>
      </c>
      <c r="BE165" s="237">
        <v>172.89</v>
      </c>
      <c r="BF165" s="237">
        <v>168.75</v>
      </c>
      <c r="BG165" s="237">
        <v>164.62</v>
      </c>
      <c r="BH165" s="237">
        <v>160.48</v>
      </c>
      <c r="BI165" s="237">
        <v>156.34</v>
      </c>
    </row>
    <row r="166" spans="1:61" ht="21">
      <c r="A166" s="374">
        <v>317.1</v>
      </c>
      <c r="B166" s="374">
        <v>322.99</v>
      </c>
      <c r="C166" s="374">
        <v>328.89</v>
      </c>
      <c r="D166" s="374">
        <v>334.79</v>
      </c>
      <c r="E166" s="374">
        <v>340.68</v>
      </c>
      <c r="F166" s="374">
        <v>346.58</v>
      </c>
      <c r="G166" s="374">
        <v>352.48</v>
      </c>
      <c r="H166" s="374">
        <v>358.37</v>
      </c>
      <c r="I166" s="375">
        <v>364.27</v>
      </c>
      <c r="J166" s="621">
        <v>370.17</v>
      </c>
      <c r="K166" s="621">
        <v>376.06</v>
      </c>
      <c r="L166" s="375">
        <v>381.96</v>
      </c>
      <c r="M166" s="375">
        <v>387.86</v>
      </c>
      <c r="N166" s="629">
        <v>393.76</v>
      </c>
      <c r="O166" s="376">
        <v>399.65</v>
      </c>
      <c r="P166" s="237">
        <v>405.55</v>
      </c>
      <c r="Q166" s="237">
        <v>411.45</v>
      </c>
      <c r="R166" s="237">
        <v>417.34</v>
      </c>
      <c r="S166" s="237">
        <v>423.24</v>
      </c>
      <c r="T166" s="237">
        <v>429.14</v>
      </c>
      <c r="U166" s="237">
        <v>435.03</v>
      </c>
      <c r="V166" s="237">
        <v>358.76</v>
      </c>
      <c r="W166" s="237">
        <v>364.66</v>
      </c>
      <c r="X166" s="237">
        <v>370.55</v>
      </c>
      <c r="Y166" s="237">
        <v>376.45</v>
      </c>
      <c r="Z166" s="237">
        <v>270.31</v>
      </c>
      <c r="AA166" s="237">
        <v>264.41</v>
      </c>
      <c r="AB166" s="237">
        <v>258.51</v>
      </c>
      <c r="AC166" s="237">
        <v>252.62</v>
      </c>
      <c r="AD166" s="237">
        <v>246.72</v>
      </c>
      <c r="AE166" s="370">
        <v>162</v>
      </c>
      <c r="AF166" s="374">
        <v>190.11</v>
      </c>
      <c r="AG166" s="374">
        <v>194.27</v>
      </c>
      <c r="AH166" s="374">
        <v>198.44</v>
      </c>
      <c r="AI166" s="374">
        <v>202.6</v>
      </c>
      <c r="AJ166" s="374">
        <v>206.76</v>
      </c>
      <c r="AK166" s="374">
        <v>210.93</v>
      </c>
      <c r="AL166" s="374">
        <v>215.09</v>
      </c>
      <c r="AM166" s="374">
        <v>219.25</v>
      </c>
      <c r="AN166" s="375">
        <v>223.42</v>
      </c>
      <c r="AO166" s="403">
        <v>227.58</v>
      </c>
      <c r="AP166" s="403">
        <v>231.74</v>
      </c>
      <c r="AQ166" s="375">
        <v>235.91</v>
      </c>
      <c r="AR166" s="375">
        <v>240.07</v>
      </c>
      <c r="AS166" s="367">
        <v>244.23</v>
      </c>
      <c r="AT166" s="376">
        <v>248.4</v>
      </c>
      <c r="AU166" s="237">
        <v>252.56</v>
      </c>
      <c r="AV166" s="237">
        <v>256.72</v>
      </c>
      <c r="AW166" s="237">
        <v>260.89</v>
      </c>
      <c r="AX166" s="237">
        <v>265.05</v>
      </c>
      <c r="AY166" s="237">
        <v>269.21</v>
      </c>
      <c r="AZ166" s="237">
        <v>273.38</v>
      </c>
      <c r="BA166" s="237">
        <v>236.42</v>
      </c>
      <c r="BB166" s="237">
        <v>240.58</v>
      </c>
      <c r="BC166" s="237">
        <v>244.74</v>
      </c>
      <c r="BD166" s="237">
        <v>248.91</v>
      </c>
      <c r="BE166" s="237">
        <v>173.96</v>
      </c>
      <c r="BF166" s="237">
        <v>169.8</v>
      </c>
      <c r="BG166" s="237">
        <v>165.64</v>
      </c>
      <c r="BH166" s="237">
        <v>161.47</v>
      </c>
      <c r="BI166" s="237">
        <v>157.31</v>
      </c>
    </row>
    <row r="167" spans="1:61" ht="21">
      <c r="A167" s="374">
        <v>319.05</v>
      </c>
      <c r="B167" s="374">
        <v>324.98</v>
      </c>
      <c r="C167" s="374">
        <v>330.91</v>
      </c>
      <c r="D167" s="374">
        <v>336.85</v>
      </c>
      <c r="E167" s="374">
        <v>342.78</v>
      </c>
      <c r="F167" s="374">
        <v>348.71</v>
      </c>
      <c r="G167" s="374">
        <v>354.65</v>
      </c>
      <c r="H167" s="374">
        <v>360.58</v>
      </c>
      <c r="I167" s="375">
        <v>366.51</v>
      </c>
      <c r="J167" s="621">
        <v>372.44</v>
      </c>
      <c r="K167" s="621">
        <v>378.38</v>
      </c>
      <c r="L167" s="375">
        <v>384.31</v>
      </c>
      <c r="M167" s="375">
        <v>390.24</v>
      </c>
      <c r="N167" s="629">
        <v>396.18</v>
      </c>
      <c r="O167" s="376">
        <v>402.11</v>
      </c>
      <c r="P167" s="237">
        <v>408.04</v>
      </c>
      <c r="Q167" s="237">
        <v>413.98</v>
      </c>
      <c r="R167" s="237">
        <v>419.91</v>
      </c>
      <c r="S167" s="237">
        <v>425.84</v>
      </c>
      <c r="T167" s="237">
        <v>431.78</v>
      </c>
      <c r="U167" s="237">
        <v>437.71</v>
      </c>
      <c r="V167" s="237">
        <v>360.97</v>
      </c>
      <c r="W167" s="237">
        <v>366.9</v>
      </c>
      <c r="X167" s="237">
        <v>372.84</v>
      </c>
      <c r="Y167" s="237">
        <v>378.77</v>
      </c>
      <c r="Z167" s="237">
        <v>271.97</v>
      </c>
      <c r="AA167" s="237">
        <v>266.04</v>
      </c>
      <c r="AB167" s="237">
        <v>260.11</v>
      </c>
      <c r="AC167" s="237">
        <v>254.17</v>
      </c>
      <c r="AD167" s="237">
        <v>248.24</v>
      </c>
      <c r="AE167" s="370">
        <v>163</v>
      </c>
      <c r="AF167" s="374">
        <v>191.28</v>
      </c>
      <c r="AG167" s="374">
        <v>195.47</v>
      </c>
      <c r="AH167" s="374">
        <v>199.66</v>
      </c>
      <c r="AI167" s="374">
        <v>203.85</v>
      </c>
      <c r="AJ167" s="374">
        <v>208.04</v>
      </c>
      <c r="AK167" s="374">
        <v>212.23</v>
      </c>
      <c r="AL167" s="374">
        <v>216.42</v>
      </c>
      <c r="AM167" s="374">
        <v>220.61</v>
      </c>
      <c r="AN167" s="375">
        <v>224.79</v>
      </c>
      <c r="AO167" s="403">
        <v>228.98</v>
      </c>
      <c r="AP167" s="403">
        <v>233.17</v>
      </c>
      <c r="AQ167" s="375">
        <v>237.36</v>
      </c>
      <c r="AR167" s="375">
        <v>241.55</v>
      </c>
      <c r="AS167" s="367">
        <v>245.74</v>
      </c>
      <c r="AT167" s="376">
        <v>249.93</v>
      </c>
      <c r="AU167" s="237">
        <v>254.12</v>
      </c>
      <c r="AV167" s="237">
        <v>258.31</v>
      </c>
      <c r="AW167" s="237">
        <v>262.5</v>
      </c>
      <c r="AX167" s="237">
        <v>266.69</v>
      </c>
      <c r="AY167" s="237">
        <v>270.88</v>
      </c>
      <c r="AZ167" s="237">
        <v>275.06</v>
      </c>
      <c r="BA167" s="237">
        <v>237.87</v>
      </c>
      <c r="BB167" s="237">
        <v>242.06</v>
      </c>
      <c r="BC167" s="237">
        <v>246.25</v>
      </c>
      <c r="BD167" s="237">
        <v>250.44</v>
      </c>
      <c r="BE167" s="237">
        <v>175.04</v>
      </c>
      <c r="BF167" s="237">
        <v>170.85</v>
      </c>
      <c r="BG167" s="237">
        <v>166.66</v>
      </c>
      <c r="BH167" s="237">
        <v>162.47</v>
      </c>
      <c r="BI167" s="237">
        <v>158.28</v>
      </c>
    </row>
    <row r="168" spans="1:61" ht="21">
      <c r="A168" s="374">
        <v>321</v>
      </c>
      <c r="B168" s="374">
        <v>326.97</v>
      </c>
      <c r="C168" s="374">
        <v>332.94</v>
      </c>
      <c r="D168" s="374">
        <v>338.91</v>
      </c>
      <c r="E168" s="374">
        <v>344.88</v>
      </c>
      <c r="F168" s="374">
        <v>350.85</v>
      </c>
      <c r="G168" s="374">
        <v>356.82</v>
      </c>
      <c r="H168" s="374">
        <v>362.79</v>
      </c>
      <c r="I168" s="375">
        <v>368.76</v>
      </c>
      <c r="J168" s="621">
        <v>374.73</v>
      </c>
      <c r="K168" s="621">
        <v>380.7</v>
      </c>
      <c r="L168" s="375">
        <v>386.67</v>
      </c>
      <c r="M168" s="375">
        <v>392.64</v>
      </c>
      <c r="N168" s="629">
        <v>398.61</v>
      </c>
      <c r="O168" s="376">
        <v>404.57</v>
      </c>
      <c r="P168" s="237">
        <v>410.54</v>
      </c>
      <c r="Q168" s="237">
        <v>416.51</v>
      </c>
      <c r="R168" s="237">
        <v>422.48</v>
      </c>
      <c r="S168" s="237">
        <v>428.45</v>
      </c>
      <c r="T168" s="237">
        <v>434.42</v>
      </c>
      <c r="U168" s="237">
        <v>440.39</v>
      </c>
      <c r="V168" s="237">
        <v>363.18</v>
      </c>
      <c r="W168" s="237">
        <v>369.15</v>
      </c>
      <c r="X168" s="237">
        <v>375.12</v>
      </c>
      <c r="Y168" s="237">
        <v>381.09</v>
      </c>
      <c r="Z168" s="237">
        <v>273.64</v>
      </c>
      <c r="AA168" s="237">
        <v>267.67</v>
      </c>
      <c r="AB168" s="237">
        <v>261.7</v>
      </c>
      <c r="AC168" s="237">
        <v>255.73</v>
      </c>
      <c r="AD168" s="237">
        <v>249.76</v>
      </c>
      <c r="AE168" s="370">
        <v>164</v>
      </c>
      <c r="AF168" s="374">
        <v>192.46</v>
      </c>
      <c r="AG168" s="374">
        <v>196.67</v>
      </c>
      <c r="AH168" s="374">
        <v>200.89</v>
      </c>
      <c r="AI168" s="374">
        <v>205.1</v>
      </c>
      <c r="AJ168" s="374">
        <v>209.32</v>
      </c>
      <c r="AK168" s="374">
        <v>213.53</v>
      </c>
      <c r="AL168" s="374">
        <v>217.75</v>
      </c>
      <c r="AM168" s="374">
        <v>221.96</v>
      </c>
      <c r="AN168" s="375">
        <v>226.17</v>
      </c>
      <c r="AO168" s="403">
        <v>230.39</v>
      </c>
      <c r="AP168" s="403">
        <v>234.6</v>
      </c>
      <c r="AQ168" s="375">
        <v>238.82</v>
      </c>
      <c r="AR168" s="375">
        <v>243.03</v>
      </c>
      <c r="AS168" s="367">
        <v>247.25</v>
      </c>
      <c r="AT168" s="376">
        <v>251.46</v>
      </c>
      <c r="AU168" s="237">
        <v>255.68</v>
      </c>
      <c r="AV168" s="237">
        <v>259.89</v>
      </c>
      <c r="AW168" s="237">
        <v>264.11</v>
      </c>
      <c r="AX168" s="237">
        <v>268.32</v>
      </c>
      <c r="AY168" s="237">
        <v>272.54</v>
      </c>
      <c r="AZ168" s="237">
        <v>276.75</v>
      </c>
      <c r="BA168" s="237">
        <v>239.83</v>
      </c>
      <c r="BB168" s="237">
        <v>243.55</v>
      </c>
      <c r="BC168" s="237">
        <v>247.76</v>
      </c>
      <c r="BD168" s="237">
        <v>251.98</v>
      </c>
      <c r="BE168" s="237">
        <v>176.11</v>
      </c>
      <c r="BF168" s="237">
        <v>171.9</v>
      </c>
      <c r="BG168" s="237">
        <v>167.68</v>
      </c>
      <c r="BH168" s="237">
        <v>163.47</v>
      </c>
      <c r="BI168" s="237">
        <v>159.25</v>
      </c>
    </row>
    <row r="169" spans="1:61" ht="21">
      <c r="A169" s="374">
        <v>322.96</v>
      </c>
      <c r="B169" s="374">
        <v>328.97</v>
      </c>
      <c r="C169" s="374">
        <v>334.97</v>
      </c>
      <c r="D169" s="374">
        <v>340.98</v>
      </c>
      <c r="E169" s="374">
        <v>346.98</v>
      </c>
      <c r="F169" s="374">
        <v>352.99</v>
      </c>
      <c r="G169" s="374">
        <v>359</v>
      </c>
      <c r="H169" s="374">
        <v>365</v>
      </c>
      <c r="I169" s="375">
        <v>371.01</v>
      </c>
      <c r="J169" s="621">
        <v>377.01</v>
      </c>
      <c r="K169" s="621">
        <v>383.02</v>
      </c>
      <c r="L169" s="375">
        <v>389.03</v>
      </c>
      <c r="M169" s="375">
        <v>395.03</v>
      </c>
      <c r="N169" s="629">
        <v>401.04</v>
      </c>
      <c r="O169" s="376">
        <v>407.04</v>
      </c>
      <c r="P169" s="237">
        <v>413.05</v>
      </c>
      <c r="Q169" s="237">
        <v>419.06</v>
      </c>
      <c r="R169" s="237">
        <v>425.06</v>
      </c>
      <c r="S169" s="237">
        <v>431.07</v>
      </c>
      <c r="T169" s="237">
        <v>437.07</v>
      </c>
      <c r="U169" s="237">
        <v>443.08</v>
      </c>
      <c r="V169" s="237">
        <v>365.4</v>
      </c>
      <c r="W169" s="237">
        <v>371.41</v>
      </c>
      <c r="X169" s="237">
        <v>377.41</v>
      </c>
      <c r="Y169" s="237">
        <v>383.42</v>
      </c>
      <c r="Z169" s="237">
        <v>275.31</v>
      </c>
      <c r="AA169" s="237">
        <v>269.3</v>
      </c>
      <c r="AB169" s="237">
        <v>263.3</v>
      </c>
      <c r="AC169" s="237">
        <v>257.29</v>
      </c>
      <c r="AD169" s="237">
        <v>251.29</v>
      </c>
      <c r="AE169" s="370">
        <v>165</v>
      </c>
      <c r="AF169" s="374">
        <v>193.63</v>
      </c>
      <c r="AG169" s="374">
        <v>197.87</v>
      </c>
      <c r="AH169" s="374">
        <v>202.11</v>
      </c>
      <c r="AI169" s="374">
        <v>206.35</v>
      </c>
      <c r="AJ169" s="374">
        <v>210.59</v>
      </c>
      <c r="AK169" s="374">
        <v>214.83</v>
      </c>
      <c r="AL169" s="374">
        <v>219.08</v>
      </c>
      <c r="AM169" s="374">
        <v>223.32</v>
      </c>
      <c r="AN169" s="375">
        <v>227.56</v>
      </c>
      <c r="AO169" s="403">
        <v>231.8</v>
      </c>
      <c r="AP169" s="403">
        <v>236.04</v>
      </c>
      <c r="AQ169" s="375">
        <v>240.28</v>
      </c>
      <c r="AR169" s="375">
        <v>244.52</v>
      </c>
      <c r="AS169" s="367">
        <v>248.76</v>
      </c>
      <c r="AT169" s="376">
        <v>253</v>
      </c>
      <c r="AU169" s="237">
        <v>257.24</v>
      </c>
      <c r="AV169" s="237">
        <v>261.48</v>
      </c>
      <c r="AW169" s="237">
        <v>265.72</v>
      </c>
      <c r="AX169" s="237">
        <v>269.96</v>
      </c>
      <c r="AY169" s="237">
        <v>274.2</v>
      </c>
      <c r="AZ169" s="237">
        <v>278.44</v>
      </c>
      <c r="BA169" s="237">
        <v>240.79</v>
      </c>
      <c r="BB169" s="237">
        <v>245.04</v>
      </c>
      <c r="BC169" s="237">
        <v>249.28</v>
      </c>
      <c r="BD169" s="237">
        <v>253.52</v>
      </c>
      <c r="BE169" s="237">
        <v>177.19</v>
      </c>
      <c r="BF169" s="237">
        <v>172.95</v>
      </c>
      <c r="BG169" s="237">
        <v>168.71</v>
      </c>
      <c r="BH169" s="237">
        <v>164.47</v>
      </c>
      <c r="BI169" s="237">
        <v>160.23</v>
      </c>
    </row>
    <row r="170" spans="1:61" ht="21">
      <c r="A170" s="374">
        <v>324.93</v>
      </c>
      <c r="B170" s="374">
        <v>330.97</v>
      </c>
      <c r="C170" s="374">
        <v>337.01</v>
      </c>
      <c r="D170" s="374">
        <v>343.05</v>
      </c>
      <c r="E170" s="374">
        <v>349.1</v>
      </c>
      <c r="F170" s="374">
        <v>355.14</v>
      </c>
      <c r="G170" s="374">
        <v>361.18</v>
      </c>
      <c r="H170" s="374">
        <v>367.22</v>
      </c>
      <c r="I170" s="375">
        <v>373.27</v>
      </c>
      <c r="J170" s="621">
        <v>379.31</v>
      </c>
      <c r="K170" s="621">
        <v>385.35</v>
      </c>
      <c r="L170" s="375">
        <v>391.39</v>
      </c>
      <c r="M170" s="375">
        <v>397.44</v>
      </c>
      <c r="N170" s="629">
        <v>403.48</v>
      </c>
      <c r="O170" s="376">
        <v>409.52</v>
      </c>
      <c r="P170" s="237">
        <v>415.56</v>
      </c>
      <c r="Q170" s="237">
        <v>421.6</v>
      </c>
      <c r="R170" s="237">
        <v>427.65</v>
      </c>
      <c r="S170" s="237">
        <v>433.69</v>
      </c>
      <c r="T170" s="237">
        <v>439.73</v>
      </c>
      <c r="U170" s="237">
        <v>445.77</v>
      </c>
      <c r="V170" s="237">
        <v>367.62</v>
      </c>
      <c r="W170" s="237">
        <v>373.66</v>
      </c>
      <c r="X170" s="237">
        <v>379.7</v>
      </c>
      <c r="Y170" s="237">
        <v>385.75</v>
      </c>
      <c r="Z170" s="237">
        <v>276.98</v>
      </c>
      <c r="AA170" s="237">
        <v>270.94</v>
      </c>
      <c r="AB170" s="237">
        <v>264.9</v>
      </c>
      <c r="AC170" s="237">
        <v>258.86</v>
      </c>
      <c r="AD170" s="237">
        <v>252.81</v>
      </c>
      <c r="AE170" s="370">
        <v>166</v>
      </c>
      <c r="AF170" s="374">
        <v>194.84</v>
      </c>
      <c r="AG170" s="374">
        <v>199.08</v>
      </c>
      <c r="AH170" s="374">
        <v>203.34</v>
      </c>
      <c r="AI170" s="374">
        <v>207.61</v>
      </c>
      <c r="AJ170" s="374">
        <v>211.87</v>
      </c>
      <c r="AK170" s="374">
        <v>216.14</v>
      </c>
      <c r="AL170" s="374">
        <v>220.41</v>
      </c>
      <c r="AM170" s="374">
        <v>224.67</v>
      </c>
      <c r="AN170" s="375">
        <v>228.94</v>
      </c>
      <c r="AO170" s="403">
        <v>233.21</v>
      </c>
      <c r="AP170" s="403">
        <v>237.47</v>
      </c>
      <c r="AQ170" s="375">
        <v>241.74</v>
      </c>
      <c r="AR170" s="375">
        <v>246</v>
      </c>
      <c r="AS170" s="367">
        <v>250.27</v>
      </c>
      <c r="AT170" s="376">
        <v>254.54</v>
      </c>
      <c r="AU170" s="237">
        <v>258.8</v>
      </c>
      <c r="AV170" s="237">
        <v>263.07</v>
      </c>
      <c r="AW170" s="237">
        <v>267.33</v>
      </c>
      <c r="AX170" s="237">
        <v>271.6</v>
      </c>
      <c r="AY170" s="237">
        <v>275.87</v>
      </c>
      <c r="AZ170" s="237">
        <v>280.13</v>
      </c>
      <c r="BA170" s="237">
        <v>242.26</v>
      </c>
      <c r="BB170" s="237">
        <v>246.52</v>
      </c>
      <c r="BC170" s="237">
        <v>250.79</v>
      </c>
      <c r="BD170" s="237">
        <v>255.05</v>
      </c>
      <c r="BE170" s="237">
        <v>178.26</v>
      </c>
      <c r="BF170" s="237">
        <v>174</v>
      </c>
      <c r="BG170" s="237">
        <v>169.73</v>
      </c>
      <c r="BH170" s="237">
        <v>165.46</v>
      </c>
      <c r="BI170" s="237">
        <v>161.2</v>
      </c>
    </row>
    <row r="171" spans="1:61" ht="21">
      <c r="A171" s="374">
        <v>326.9</v>
      </c>
      <c r="B171" s="374">
        <v>332.98</v>
      </c>
      <c r="C171" s="374">
        <v>339.06</v>
      </c>
      <c r="D171" s="374">
        <v>345.13</v>
      </c>
      <c r="E171" s="374">
        <v>351.21</v>
      </c>
      <c r="F171" s="374">
        <v>357.29</v>
      </c>
      <c r="G171" s="374">
        <v>363.37</v>
      </c>
      <c r="H171" s="374">
        <v>369.45</v>
      </c>
      <c r="I171" s="375">
        <v>375.53</v>
      </c>
      <c r="J171" s="621">
        <v>381.61</v>
      </c>
      <c r="K171" s="621">
        <v>387.69</v>
      </c>
      <c r="L171" s="375">
        <v>393.76</v>
      </c>
      <c r="M171" s="375">
        <v>399.84</v>
      </c>
      <c r="N171" s="629">
        <v>405.92</v>
      </c>
      <c r="O171" s="376">
        <v>412</v>
      </c>
      <c r="P171" s="237">
        <v>418.08</v>
      </c>
      <c r="Q171" s="237">
        <v>424.16</v>
      </c>
      <c r="R171" s="237">
        <v>430.24</v>
      </c>
      <c r="S171" s="237">
        <v>436.32</v>
      </c>
      <c r="T171" s="237">
        <v>442.39</v>
      </c>
      <c r="U171" s="237">
        <v>448.47</v>
      </c>
      <c r="V171" s="237">
        <v>369.84</v>
      </c>
      <c r="W171" s="237">
        <v>375.92</v>
      </c>
      <c r="X171" s="237">
        <v>382</v>
      </c>
      <c r="Y171" s="237">
        <v>388.08</v>
      </c>
      <c r="Z171" s="237">
        <v>278.66</v>
      </c>
      <c r="AA171" s="237">
        <v>272.58</v>
      </c>
      <c r="AB171" s="237">
        <v>266.5</v>
      </c>
      <c r="AC171" s="237">
        <v>260.42</v>
      </c>
      <c r="AD171" s="237">
        <v>254.34</v>
      </c>
      <c r="AE171" s="370">
        <v>167</v>
      </c>
      <c r="AF171" s="374">
        <v>195.99</v>
      </c>
      <c r="AG171" s="374">
        <v>200.28</v>
      </c>
      <c r="AH171" s="374">
        <v>204.57</v>
      </c>
      <c r="AI171" s="374">
        <v>208.86</v>
      </c>
      <c r="AJ171" s="374">
        <v>213.16</v>
      </c>
      <c r="AK171" s="374">
        <v>217.45</v>
      </c>
      <c r="AL171" s="374">
        <v>221.74</v>
      </c>
      <c r="AM171" s="374">
        <v>226.03</v>
      </c>
      <c r="AN171" s="375">
        <v>230.32</v>
      </c>
      <c r="AO171" s="403">
        <v>234.62</v>
      </c>
      <c r="AP171" s="403">
        <v>238.91</v>
      </c>
      <c r="AQ171" s="375">
        <v>243.2</v>
      </c>
      <c r="AR171" s="375">
        <v>247.49</v>
      </c>
      <c r="AS171" s="367">
        <v>251.78</v>
      </c>
      <c r="AT171" s="376">
        <v>256.07</v>
      </c>
      <c r="AU171" s="237">
        <v>260.37</v>
      </c>
      <c r="AV171" s="237">
        <v>264.66</v>
      </c>
      <c r="AW171" s="237">
        <v>268.95</v>
      </c>
      <c r="AX171" s="237">
        <v>273.24</v>
      </c>
      <c r="AY171" s="237">
        <v>277.53</v>
      </c>
      <c r="AZ171" s="237">
        <v>281.83</v>
      </c>
      <c r="BA171" s="237">
        <v>243.72</v>
      </c>
      <c r="BB171" s="237">
        <v>248.01</v>
      </c>
      <c r="BC171" s="237">
        <v>252.3</v>
      </c>
      <c r="BD171" s="237">
        <v>256.59</v>
      </c>
      <c r="BE171" s="237">
        <v>179.34</v>
      </c>
      <c r="BF171" s="237">
        <v>175.05</v>
      </c>
      <c r="BG171" s="237">
        <v>170.76</v>
      </c>
      <c r="BH171" s="237">
        <v>166.46</v>
      </c>
      <c r="BI171" s="237">
        <v>162.17</v>
      </c>
    </row>
    <row r="172" spans="1:61" ht="21">
      <c r="A172" s="374">
        <v>328.87</v>
      </c>
      <c r="B172" s="374">
        <v>334.99</v>
      </c>
      <c r="C172" s="374">
        <v>341.11</v>
      </c>
      <c r="D172" s="374">
        <v>347.22</v>
      </c>
      <c r="E172" s="374">
        <v>353.34</v>
      </c>
      <c r="F172" s="374">
        <v>359.45</v>
      </c>
      <c r="G172" s="374">
        <v>365.57</v>
      </c>
      <c r="H172" s="374">
        <v>371.68</v>
      </c>
      <c r="I172" s="375">
        <v>377.8</v>
      </c>
      <c r="J172" s="621">
        <v>383.91</v>
      </c>
      <c r="K172" s="621">
        <v>390.03</v>
      </c>
      <c r="L172" s="375">
        <v>396.14</v>
      </c>
      <c r="M172" s="375">
        <v>402.26</v>
      </c>
      <c r="N172" s="629">
        <v>408.37</v>
      </c>
      <c r="O172" s="376">
        <v>414.49</v>
      </c>
      <c r="P172" s="237">
        <v>420.6</v>
      </c>
      <c r="Q172" s="237">
        <v>426.72</v>
      </c>
      <c r="R172" s="237">
        <v>432.83</v>
      </c>
      <c r="S172" s="237">
        <v>438.95</v>
      </c>
      <c r="T172" s="237">
        <v>445.06</v>
      </c>
      <c r="U172" s="237">
        <v>451.18</v>
      </c>
      <c r="V172" s="237">
        <v>372.07</v>
      </c>
      <c r="W172" s="237">
        <v>378.18</v>
      </c>
      <c r="X172" s="237">
        <v>384.3</v>
      </c>
      <c r="Y172" s="237">
        <v>390.41</v>
      </c>
      <c r="Z172" s="237">
        <v>280.34</v>
      </c>
      <c r="AA172" s="237">
        <v>274.22</v>
      </c>
      <c r="AB172" s="237">
        <v>268.11</v>
      </c>
      <c r="AC172" s="237">
        <v>261.99</v>
      </c>
      <c r="AD172" s="237">
        <v>255.88</v>
      </c>
      <c r="AE172" s="370">
        <v>168</v>
      </c>
      <c r="AF172" s="374">
        <v>197.17</v>
      </c>
      <c r="AG172" s="374">
        <v>201.49</v>
      </c>
      <c r="AH172" s="374">
        <v>205.8</v>
      </c>
      <c r="AI172" s="374">
        <v>210.12</v>
      </c>
      <c r="AJ172" s="374">
        <v>214.44</v>
      </c>
      <c r="AK172" s="374">
        <v>218.76</v>
      </c>
      <c r="AL172" s="374">
        <v>223.07</v>
      </c>
      <c r="AM172" s="374">
        <v>227.39</v>
      </c>
      <c r="AN172" s="375">
        <v>231.71</v>
      </c>
      <c r="AO172" s="403">
        <v>236.03</v>
      </c>
      <c r="AP172" s="403">
        <v>240.34</v>
      </c>
      <c r="AQ172" s="375">
        <v>244.66</v>
      </c>
      <c r="AR172" s="375">
        <v>248.98</v>
      </c>
      <c r="AS172" s="367">
        <v>253.3</v>
      </c>
      <c r="AT172" s="376">
        <v>257.61</v>
      </c>
      <c r="AU172" s="237">
        <v>261.93</v>
      </c>
      <c r="AV172" s="237">
        <v>266.25</v>
      </c>
      <c r="AW172" s="237">
        <v>270.57</v>
      </c>
      <c r="AX172" s="237">
        <v>274.89</v>
      </c>
      <c r="AY172" s="237">
        <v>279.2</v>
      </c>
      <c r="AZ172" s="237">
        <v>283.52</v>
      </c>
      <c r="BA172" s="237">
        <v>245.18</v>
      </c>
      <c r="BB172" s="237">
        <v>249.5</v>
      </c>
      <c r="BC172" s="237">
        <v>253.82</v>
      </c>
      <c r="BD172" s="237">
        <v>258.14</v>
      </c>
      <c r="BE172" s="237">
        <v>180.42</v>
      </c>
      <c r="BF172" s="237">
        <v>176.1</v>
      </c>
      <c r="BG172" s="237">
        <v>171.78</v>
      </c>
      <c r="BH172" s="237">
        <v>167.47</v>
      </c>
      <c r="BI172" s="237">
        <v>163.15</v>
      </c>
    </row>
    <row r="173" spans="1:61" ht="21">
      <c r="A173" s="374">
        <v>330.38</v>
      </c>
      <c r="B173" s="374">
        <v>336.53</v>
      </c>
      <c r="C173" s="374">
        <v>642.69</v>
      </c>
      <c r="D173" s="374">
        <v>348.84</v>
      </c>
      <c r="E173" s="374">
        <v>354.99</v>
      </c>
      <c r="F173" s="374">
        <v>361.14</v>
      </c>
      <c r="G173" s="374">
        <v>367.29</v>
      </c>
      <c r="H173" s="374">
        <v>373.44</v>
      </c>
      <c r="I173" s="375">
        <v>379.59</v>
      </c>
      <c r="J173" s="621">
        <v>385.75</v>
      </c>
      <c r="K173" s="621">
        <v>391.9</v>
      </c>
      <c r="L173" s="375">
        <v>398.05</v>
      </c>
      <c r="M173" s="375">
        <v>404.2</v>
      </c>
      <c r="N173" s="629">
        <v>410.35</v>
      </c>
      <c r="O173" s="376">
        <v>416.5</v>
      </c>
      <c r="P173" s="237">
        <v>422.66</v>
      </c>
      <c r="Q173" s="237">
        <v>428.81</v>
      </c>
      <c r="R173" s="237">
        <v>434.96</v>
      </c>
      <c r="S173" s="237">
        <v>441.11</v>
      </c>
      <c r="T173" s="237">
        <v>447.26</v>
      </c>
      <c r="U173" s="237">
        <v>453.41</v>
      </c>
      <c r="V173" s="237">
        <v>374.02</v>
      </c>
      <c r="W173" s="237">
        <v>380.17</v>
      </c>
      <c r="X173" s="237">
        <v>386.32</v>
      </c>
      <c r="Y173" s="237">
        <v>392.47</v>
      </c>
      <c r="Z173" s="237">
        <v>281.75</v>
      </c>
      <c r="AA173" s="237">
        <v>275.59</v>
      </c>
      <c r="AB173" s="237">
        <v>269.44</v>
      </c>
      <c r="AC173" s="237">
        <v>263.29</v>
      </c>
      <c r="AD173" s="237">
        <v>257.14</v>
      </c>
      <c r="AE173" s="370">
        <v>169</v>
      </c>
      <c r="AF173" s="374">
        <v>198.35</v>
      </c>
      <c r="AG173" s="374">
        <v>202.69</v>
      </c>
      <c r="AH173" s="374">
        <v>207.04</v>
      </c>
      <c r="AI173" s="374">
        <v>211.38</v>
      </c>
      <c r="AJ173" s="374">
        <v>21572</v>
      </c>
      <c r="AK173" s="374">
        <v>220.07</v>
      </c>
      <c r="AL173" s="374">
        <v>224.41</v>
      </c>
      <c r="AM173" s="374">
        <v>228.75</v>
      </c>
      <c r="AN173" s="375">
        <v>233.1</v>
      </c>
      <c r="AO173" s="403">
        <v>237.44</v>
      </c>
      <c r="AP173" s="403">
        <v>241.78</v>
      </c>
      <c r="AQ173" s="375">
        <v>246.13</v>
      </c>
      <c r="AR173" s="375">
        <v>250.47</v>
      </c>
      <c r="AS173" s="367">
        <v>254.81</v>
      </c>
      <c r="AT173" s="376">
        <v>259.16</v>
      </c>
      <c r="AU173" s="237">
        <v>263.5</v>
      </c>
      <c r="AV173" s="237">
        <v>267.84</v>
      </c>
      <c r="AW173" s="237">
        <v>272.19</v>
      </c>
      <c r="AX173" s="237">
        <v>276.53</v>
      </c>
      <c r="AY173" s="237">
        <v>280.87</v>
      </c>
      <c r="AZ173" s="237">
        <v>285.22</v>
      </c>
      <c r="BA173" s="237">
        <v>246.65</v>
      </c>
      <c r="BB173" s="237">
        <v>250.99</v>
      </c>
      <c r="BC173" s="237">
        <v>255.33</v>
      </c>
      <c r="BD173" s="237">
        <v>259.68</v>
      </c>
      <c r="BE173" s="237">
        <v>181.5</v>
      </c>
      <c r="BF173" s="237">
        <v>177.15</v>
      </c>
      <c r="BG173" s="237">
        <v>172.81</v>
      </c>
      <c r="BH173" s="237">
        <v>168.47</v>
      </c>
      <c r="BI173" s="237">
        <v>164.12</v>
      </c>
    </row>
    <row r="174" spans="1:61" ht="21">
      <c r="A174" s="374">
        <v>332.37</v>
      </c>
      <c r="B174" s="374">
        <v>338.55</v>
      </c>
      <c r="C174" s="374">
        <v>344.74</v>
      </c>
      <c r="D174" s="374">
        <v>350.9</v>
      </c>
      <c r="E174" s="374">
        <v>357.12</v>
      </c>
      <c r="F174" s="374">
        <v>363.31</v>
      </c>
      <c r="G174" s="374">
        <v>369.49</v>
      </c>
      <c r="H174" s="374">
        <v>375.68</v>
      </c>
      <c r="I174" s="375">
        <v>381.87</v>
      </c>
      <c r="J174" s="621">
        <v>388.06</v>
      </c>
      <c r="K174" s="621">
        <v>394.25</v>
      </c>
      <c r="L174" s="375">
        <v>400.43</v>
      </c>
      <c r="M174" s="375">
        <v>406.62</v>
      </c>
      <c r="N174" s="629">
        <v>412.81</v>
      </c>
      <c r="O174" s="376">
        <v>419</v>
      </c>
      <c r="P174" s="237">
        <v>425.19</v>
      </c>
      <c r="Q174" s="237">
        <v>431.37</v>
      </c>
      <c r="R174" s="237">
        <v>437.56</v>
      </c>
      <c r="S174" s="237">
        <v>443.75</v>
      </c>
      <c r="T174" s="237">
        <v>449.94</v>
      </c>
      <c r="U174" s="237">
        <v>456.13</v>
      </c>
      <c r="V174" s="237">
        <v>376.25</v>
      </c>
      <c r="W174" s="237">
        <v>382.44</v>
      </c>
      <c r="X174" s="237">
        <v>388.62</v>
      </c>
      <c r="Y174" s="237">
        <v>394.81</v>
      </c>
      <c r="Z174" s="237">
        <v>283.75</v>
      </c>
      <c r="AA174" s="237">
        <v>277.24</v>
      </c>
      <c r="AB174" s="237">
        <v>271.05</v>
      </c>
      <c r="AC174" s="237">
        <v>264.86</v>
      </c>
      <c r="AD174" s="237">
        <v>258.68</v>
      </c>
      <c r="AE174" s="370">
        <v>170</v>
      </c>
      <c r="AF174" s="374">
        <v>199.53</v>
      </c>
      <c r="AG174" s="374">
        <v>203.9</v>
      </c>
      <c r="AH174" s="374">
        <v>208.27</v>
      </c>
      <c r="AI174" s="374">
        <v>212.64</v>
      </c>
      <c r="AJ174" s="374">
        <v>217.01</v>
      </c>
      <c r="AK174" s="374">
        <v>221.38</v>
      </c>
      <c r="AL174" s="374">
        <v>225.75</v>
      </c>
      <c r="AM174" s="374">
        <v>230.12</v>
      </c>
      <c r="AN174" s="375">
        <v>234.49</v>
      </c>
      <c r="AO174" s="403">
        <v>238.85</v>
      </c>
      <c r="AP174" s="403">
        <v>243.22</v>
      </c>
      <c r="AQ174" s="375">
        <v>247.59</v>
      </c>
      <c r="AR174" s="375">
        <v>251.96</v>
      </c>
      <c r="AS174" s="367">
        <v>256.33</v>
      </c>
      <c r="AT174" s="376">
        <v>260.7</v>
      </c>
      <c r="AU174" s="237">
        <v>265.07</v>
      </c>
      <c r="AV174" s="237">
        <v>269.44</v>
      </c>
      <c r="AW174" s="237">
        <v>273.81</v>
      </c>
      <c r="AX174" s="237">
        <v>278.18</v>
      </c>
      <c r="AY174" s="237">
        <v>282.54</v>
      </c>
      <c r="AZ174" s="237">
        <v>286.91</v>
      </c>
      <c r="BA174" s="237">
        <v>248.11</v>
      </c>
      <c r="BB174" s="237">
        <v>252.48</v>
      </c>
      <c r="BC174" s="237">
        <v>256.85</v>
      </c>
      <c r="BD174" s="237">
        <v>261.22</v>
      </c>
      <c r="BE174" s="237">
        <v>182.58</v>
      </c>
      <c r="BF174" s="237">
        <v>178.21</v>
      </c>
      <c r="BG174" s="237">
        <v>173.84</v>
      </c>
      <c r="BH174" s="237">
        <v>169.47</v>
      </c>
      <c r="BI174" s="237">
        <v>165.1</v>
      </c>
    </row>
    <row r="175" spans="1:61" ht="21">
      <c r="A175" s="374">
        <v>334.35</v>
      </c>
      <c r="B175" s="374">
        <v>340.58</v>
      </c>
      <c r="C175" s="374">
        <v>346.8</v>
      </c>
      <c r="D175" s="374">
        <v>353.03</v>
      </c>
      <c r="E175" s="374">
        <v>359.25</v>
      </c>
      <c r="F175" s="374">
        <v>365.48</v>
      </c>
      <c r="G175" s="374">
        <v>371.7</v>
      </c>
      <c r="H175" s="374">
        <v>377.93</v>
      </c>
      <c r="I175" s="375">
        <v>384.15</v>
      </c>
      <c r="J175" s="621">
        <v>390.37</v>
      </c>
      <c r="K175" s="621">
        <v>396.6</v>
      </c>
      <c r="L175" s="375">
        <v>402.82</v>
      </c>
      <c r="M175" s="375">
        <v>409.05</v>
      </c>
      <c r="N175" s="629">
        <v>415.27</v>
      </c>
      <c r="O175" s="376">
        <v>421.5</v>
      </c>
      <c r="P175" s="237">
        <v>427.72</v>
      </c>
      <c r="Q175" s="237">
        <v>433.94</v>
      </c>
      <c r="R175" s="237">
        <v>440.17</v>
      </c>
      <c r="S175" s="237">
        <v>446.39</v>
      </c>
      <c r="T175" s="237">
        <v>452.62</v>
      </c>
      <c r="U175" s="237">
        <v>458.84</v>
      </c>
      <c r="V175" s="237">
        <v>378.48</v>
      </c>
      <c r="W175" s="237">
        <v>384.71</v>
      </c>
      <c r="X175" s="237">
        <v>390.93</v>
      </c>
      <c r="Y175" s="237">
        <v>397.16</v>
      </c>
      <c r="Z175" s="237">
        <v>285.12</v>
      </c>
      <c r="AA175" s="237">
        <v>278.89</v>
      </c>
      <c r="AB175" s="237">
        <v>272.67</v>
      </c>
      <c r="AC175" s="237">
        <v>266.44</v>
      </c>
      <c r="AD175" s="237">
        <v>260.22</v>
      </c>
      <c r="AE175" s="370">
        <v>171</v>
      </c>
      <c r="AF175" s="374">
        <v>200.72</v>
      </c>
      <c r="AG175" s="374">
        <v>250.11</v>
      </c>
      <c r="AH175" s="374">
        <v>209.51</v>
      </c>
      <c r="AI175" s="374">
        <v>213.9</v>
      </c>
      <c r="AJ175" s="374">
        <v>218.3</v>
      </c>
      <c r="AK175" s="374">
        <v>222.69</v>
      </c>
      <c r="AL175" s="374">
        <v>227.09</v>
      </c>
      <c r="AM175" s="374">
        <v>231.48</v>
      </c>
      <c r="AN175" s="375">
        <v>235.88</v>
      </c>
      <c r="AO175" s="403">
        <v>240.27</v>
      </c>
      <c r="AP175" s="403">
        <v>244.67</v>
      </c>
      <c r="AQ175" s="375">
        <v>249.06</v>
      </c>
      <c r="AR175" s="375">
        <v>253.46</v>
      </c>
      <c r="AS175" s="367">
        <v>257.85</v>
      </c>
      <c r="AT175" s="376">
        <v>262.24</v>
      </c>
      <c r="AU175" s="237">
        <v>266.64</v>
      </c>
      <c r="AV175" s="237">
        <v>271.03</v>
      </c>
      <c r="AW175" s="237">
        <v>275.43</v>
      </c>
      <c r="AX175" s="237">
        <v>279.82</v>
      </c>
      <c r="AY175" s="237">
        <v>284.22</v>
      </c>
      <c r="AZ175" s="237">
        <v>288.61</v>
      </c>
      <c r="BA175" s="237">
        <v>249.58</v>
      </c>
      <c r="BB175" s="237">
        <v>253.97</v>
      </c>
      <c r="BC175" s="237">
        <v>258.37</v>
      </c>
      <c r="BD175" s="237">
        <v>262.76</v>
      </c>
      <c r="BE175" s="237">
        <v>183.66</v>
      </c>
      <c r="BF175" s="237">
        <v>179.26</v>
      </c>
      <c r="BG175" s="237">
        <v>174.87</v>
      </c>
      <c r="BH175" s="237">
        <v>170.47</v>
      </c>
      <c r="BI175" s="237">
        <v>166.08</v>
      </c>
    </row>
    <row r="176" spans="1:61" ht="21">
      <c r="A176" s="374">
        <v>336.35</v>
      </c>
      <c r="B176" s="374">
        <v>342.61</v>
      </c>
      <c r="C176" s="374">
        <v>348.87</v>
      </c>
      <c r="D176" s="374">
        <v>355.13</v>
      </c>
      <c r="E176" s="374">
        <v>361.39</v>
      </c>
      <c r="F176" s="374">
        <v>367.65</v>
      </c>
      <c r="G176" s="374">
        <v>373.91</v>
      </c>
      <c r="H176" s="374">
        <v>380.18</v>
      </c>
      <c r="I176" s="375">
        <v>386.44</v>
      </c>
      <c r="J176" s="621">
        <v>392.7</v>
      </c>
      <c r="K176" s="621">
        <v>398.96</v>
      </c>
      <c r="L176" s="375">
        <v>405.22</v>
      </c>
      <c r="M176" s="375">
        <v>411.48</v>
      </c>
      <c r="N176" s="629">
        <v>417.74</v>
      </c>
      <c r="O176" s="376" t="s">
        <v>275</v>
      </c>
      <c r="P176" s="237">
        <v>430.26</v>
      </c>
      <c r="Q176" s="237">
        <v>436.52</v>
      </c>
      <c r="R176" s="237">
        <v>442.78</v>
      </c>
      <c r="S176" s="237">
        <v>449.04</v>
      </c>
      <c r="T176" s="237">
        <v>455.3</v>
      </c>
      <c r="U176" s="237">
        <v>461.57</v>
      </c>
      <c r="V176" s="237">
        <v>380.72</v>
      </c>
      <c r="W176" s="237">
        <v>386.98</v>
      </c>
      <c r="X176" s="237">
        <v>393.24</v>
      </c>
      <c r="Y176" s="237">
        <v>399.5</v>
      </c>
      <c r="Z176" s="237">
        <v>286.81</v>
      </c>
      <c r="AA176" s="237">
        <v>280.55</v>
      </c>
      <c r="AB176" s="237">
        <v>274.28</v>
      </c>
      <c r="AC176" s="237">
        <v>268.02</v>
      </c>
      <c r="AD176" s="237">
        <v>261.76</v>
      </c>
      <c r="AE176" s="370">
        <v>172</v>
      </c>
      <c r="AF176" s="374">
        <v>201.91</v>
      </c>
      <c r="AG176" s="374">
        <v>206.33</v>
      </c>
      <c r="AH176" s="374">
        <v>210.75</v>
      </c>
      <c r="AI176" s="374">
        <v>215.17</v>
      </c>
      <c r="AJ176" s="374">
        <v>219.59</v>
      </c>
      <c r="AK176" s="374">
        <v>224.01</v>
      </c>
      <c r="AL176" s="374">
        <v>228.43</v>
      </c>
      <c r="AM176" s="374">
        <v>232.85</v>
      </c>
      <c r="AN176" s="375">
        <v>237.27</v>
      </c>
      <c r="AO176" s="403">
        <v>241.69</v>
      </c>
      <c r="AP176" s="403">
        <v>246.11</v>
      </c>
      <c r="AQ176" s="375">
        <v>250.53</v>
      </c>
      <c r="AR176" s="375">
        <v>254.95</v>
      </c>
      <c r="AS176" s="367">
        <v>259.37</v>
      </c>
      <c r="AT176" s="376">
        <v>263.79</v>
      </c>
      <c r="AU176" s="237">
        <v>268.21</v>
      </c>
      <c r="AV176" s="237">
        <v>272.63</v>
      </c>
      <c r="AW176" s="237">
        <v>277.05</v>
      </c>
      <c r="AX176" s="237">
        <v>281.47</v>
      </c>
      <c r="AY176" s="237">
        <v>285.89</v>
      </c>
      <c r="AZ176" s="237">
        <v>290.31</v>
      </c>
      <c r="BA176" s="237">
        <v>251.05</v>
      </c>
      <c r="BB176" s="237">
        <v>255.47</v>
      </c>
      <c r="BC176" s="237">
        <v>259.89</v>
      </c>
      <c r="BD176" s="237">
        <v>264.31</v>
      </c>
      <c r="BE176" s="237">
        <v>184.74</v>
      </c>
      <c r="BF176" s="237">
        <v>180.32</v>
      </c>
      <c r="BG176" s="237">
        <v>175.9</v>
      </c>
      <c r="BH176" s="237">
        <v>171.48</v>
      </c>
      <c r="BI176" s="237">
        <v>167.06</v>
      </c>
    </row>
    <row r="177" spans="1:61" ht="21">
      <c r="A177" s="374">
        <v>338.35</v>
      </c>
      <c r="B177" s="374">
        <v>344.65</v>
      </c>
      <c r="C177" s="374">
        <v>350.95</v>
      </c>
      <c r="D177" s="374">
        <v>357.24</v>
      </c>
      <c r="E177" s="374">
        <v>363.54</v>
      </c>
      <c r="F177" s="374">
        <v>369.84</v>
      </c>
      <c r="G177" s="374">
        <v>376.13</v>
      </c>
      <c r="H177" s="374">
        <v>382.43</v>
      </c>
      <c r="I177" s="375">
        <v>388.73</v>
      </c>
      <c r="J177" s="621">
        <v>395.03</v>
      </c>
      <c r="K177" s="621">
        <v>401.32</v>
      </c>
      <c r="L177" s="375">
        <v>407.62</v>
      </c>
      <c r="M177" s="375">
        <v>413.92</v>
      </c>
      <c r="N177" s="629">
        <v>420.21</v>
      </c>
      <c r="O177" s="376">
        <v>426.51</v>
      </c>
      <c r="P177" s="237">
        <v>432.81</v>
      </c>
      <c r="Q177" s="237">
        <v>439.11</v>
      </c>
      <c r="R177" s="237">
        <v>445.4</v>
      </c>
      <c r="S177" s="237">
        <v>451.7</v>
      </c>
      <c r="T177" s="237">
        <v>458</v>
      </c>
      <c r="U177" s="237">
        <v>464.29</v>
      </c>
      <c r="V177" s="237">
        <v>382.96</v>
      </c>
      <c r="W177" s="237">
        <v>389.26</v>
      </c>
      <c r="X177" s="237">
        <v>395.55</v>
      </c>
      <c r="Y177" s="237">
        <v>401.85</v>
      </c>
      <c r="Z177" s="237">
        <v>288.5</v>
      </c>
      <c r="AA177" s="237">
        <v>282.2</v>
      </c>
      <c r="AB177" s="237">
        <v>275.91</v>
      </c>
      <c r="AC177" s="237">
        <v>269.61</v>
      </c>
      <c r="AD177" s="237">
        <v>263.31</v>
      </c>
      <c r="AE177" s="370">
        <v>173</v>
      </c>
      <c r="AF177" s="374">
        <v>202.96</v>
      </c>
      <c r="AG177" s="374">
        <v>207.41</v>
      </c>
      <c r="AH177" s="374">
        <v>211.85</v>
      </c>
      <c r="AI177" s="374">
        <v>216.3</v>
      </c>
      <c r="AJ177" s="374">
        <v>220.74</v>
      </c>
      <c r="AK177" s="374">
        <v>225.19</v>
      </c>
      <c r="AL177" s="374">
        <v>229.64</v>
      </c>
      <c r="AM177" s="374">
        <v>234.08</v>
      </c>
      <c r="AN177" s="375">
        <v>238.53</v>
      </c>
      <c r="AO177" s="403">
        <v>242.98</v>
      </c>
      <c r="AP177" s="403">
        <v>247.42</v>
      </c>
      <c r="AQ177" s="375">
        <v>251.87</v>
      </c>
      <c r="AR177" s="375">
        <v>256.31</v>
      </c>
      <c r="AS177" s="367">
        <v>260.76</v>
      </c>
      <c r="AT177" s="376">
        <v>265.21</v>
      </c>
      <c r="AU177" s="237">
        <v>269.65</v>
      </c>
      <c r="AV177" s="237">
        <v>274.1</v>
      </c>
      <c r="AW177" s="237">
        <v>278.55</v>
      </c>
      <c r="AX177" s="237">
        <v>282.99</v>
      </c>
      <c r="AY177" s="237">
        <v>287.44</v>
      </c>
      <c r="AZ177" s="237">
        <v>291.88</v>
      </c>
      <c r="BA177" s="237">
        <v>252.43</v>
      </c>
      <c r="BB177" s="237">
        <v>256.88</v>
      </c>
      <c r="BC177" s="237">
        <v>261.33</v>
      </c>
      <c r="BD177" s="237">
        <v>265.77</v>
      </c>
      <c r="BE177" s="237">
        <v>185.74</v>
      </c>
      <c r="BF177" s="237">
        <v>181.3</v>
      </c>
      <c r="BG177" s="237">
        <v>176.85</v>
      </c>
      <c r="BH177" s="237">
        <v>172.4</v>
      </c>
      <c r="BI177" s="237">
        <v>167.96</v>
      </c>
    </row>
    <row r="178" spans="1:61" ht="21">
      <c r="A178" s="374">
        <v>340.36</v>
      </c>
      <c r="B178" s="374">
        <v>346.69</v>
      </c>
      <c r="C178" s="374">
        <v>353.03</v>
      </c>
      <c r="D178" s="374">
        <v>259.36</v>
      </c>
      <c r="E178" s="374">
        <v>365.69</v>
      </c>
      <c r="F178" s="374">
        <v>372.03</v>
      </c>
      <c r="G178" s="374">
        <v>378.36</v>
      </c>
      <c r="H178" s="374">
        <v>384.69</v>
      </c>
      <c r="I178" s="375">
        <v>391.03</v>
      </c>
      <c r="J178" s="621">
        <v>397.36</v>
      </c>
      <c r="K178" s="621">
        <v>403.69</v>
      </c>
      <c r="L178" s="375">
        <v>410.03</v>
      </c>
      <c r="M178" s="375">
        <v>416.36</v>
      </c>
      <c r="N178" s="629">
        <v>422.7</v>
      </c>
      <c r="O178" s="376">
        <v>429.03</v>
      </c>
      <c r="P178" s="237">
        <v>435.36</v>
      </c>
      <c r="Q178" s="237">
        <v>441.7</v>
      </c>
      <c r="R178" s="237">
        <v>448.03</v>
      </c>
      <c r="S178" s="237">
        <v>454.36</v>
      </c>
      <c r="T178" s="237">
        <v>460.7</v>
      </c>
      <c r="U178" s="237">
        <v>467.03</v>
      </c>
      <c r="V178" s="237">
        <v>385.2</v>
      </c>
      <c r="W178" s="237">
        <v>391.54</v>
      </c>
      <c r="X178" s="237">
        <v>397.87</v>
      </c>
      <c r="Y178" s="237">
        <v>404.2</v>
      </c>
      <c r="Z178" s="237">
        <v>290.2</v>
      </c>
      <c r="AA178" s="237">
        <v>283.87</v>
      </c>
      <c r="AB178" s="237">
        <v>277.53</v>
      </c>
      <c r="AC178" s="237">
        <v>271.2</v>
      </c>
      <c r="AD178" s="237">
        <v>264.86</v>
      </c>
      <c r="AE178" s="370">
        <v>174</v>
      </c>
      <c r="AF178" s="374">
        <v>204.15</v>
      </c>
      <c r="AG178" s="374">
        <v>208.62</v>
      </c>
      <c r="AH178" s="374">
        <v>213.09</v>
      </c>
      <c r="AI178" s="374">
        <v>217.57</v>
      </c>
      <c r="AJ178" s="374">
        <v>222.02</v>
      </c>
      <c r="AK178" s="374">
        <v>226.51</v>
      </c>
      <c r="AL178" s="374">
        <v>230.98</v>
      </c>
      <c r="AM178" s="374">
        <v>235.45</v>
      </c>
      <c r="AN178" s="375">
        <v>239.92</v>
      </c>
      <c r="AO178" s="403">
        <v>244.4</v>
      </c>
      <c r="AP178" s="403">
        <v>248.87</v>
      </c>
      <c r="AQ178" s="375">
        <v>253.34</v>
      </c>
      <c r="AR178" s="375">
        <v>257.81</v>
      </c>
      <c r="AS178" s="367">
        <v>262.28</v>
      </c>
      <c r="AT178" s="376">
        <v>266.76</v>
      </c>
      <c r="AU178" s="237">
        <v>271.23</v>
      </c>
      <c r="AV178" s="237">
        <v>275.7</v>
      </c>
      <c r="AW178" s="237">
        <v>280.17</v>
      </c>
      <c r="AX178" s="237">
        <v>284.64</v>
      </c>
      <c r="AY178" s="237">
        <v>289.11</v>
      </c>
      <c r="AZ178" s="237">
        <v>293.59</v>
      </c>
      <c r="BA178" s="237">
        <v>253.9</v>
      </c>
      <c r="BB178" s="237">
        <v>258.37</v>
      </c>
      <c r="BC178" s="237">
        <v>262.85</v>
      </c>
      <c r="BD178" s="237">
        <v>267.32</v>
      </c>
      <c r="BE178" s="237">
        <v>186.82</v>
      </c>
      <c r="BF178" s="237">
        <v>182.35</v>
      </c>
      <c r="BG178" s="237">
        <v>177.88</v>
      </c>
      <c r="BH178" s="237">
        <v>173.41</v>
      </c>
      <c r="BI178" s="237">
        <v>168.94</v>
      </c>
    </row>
    <row r="179" spans="1:61" ht="21">
      <c r="A179" s="374">
        <v>342.37</v>
      </c>
      <c r="B179" s="374">
        <v>348.74</v>
      </c>
      <c r="C179" s="374">
        <v>355.11</v>
      </c>
      <c r="D179" s="374">
        <v>361.48</v>
      </c>
      <c r="E179" s="374">
        <v>367.85</v>
      </c>
      <c r="F179" s="374">
        <v>374.22</v>
      </c>
      <c r="G179" s="374">
        <v>380.59</v>
      </c>
      <c r="H179" s="374">
        <v>386.96</v>
      </c>
      <c r="I179" s="375">
        <v>393.33</v>
      </c>
      <c r="J179" s="621">
        <v>399.7</v>
      </c>
      <c r="K179" s="621">
        <v>406.07</v>
      </c>
      <c r="L179" s="375">
        <v>412.44</v>
      </c>
      <c r="M179" s="375">
        <v>418.81</v>
      </c>
      <c r="N179" s="629">
        <v>425.18</v>
      </c>
      <c r="O179" s="376">
        <v>431.55</v>
      </c>
      <c r="P179" s="237">
        <v>437.92</v>
      </c>
      <c r="Q179" s="237">
        <v>444.29</v>
      </c>
      <c r="R179" s="237">
        <v>450.66</v>
      </c>
      <c r="S179" s="237">
        <v>457.03</v>
      </c>
      <c r="T179" s="237">
        <v>463.4</v>
      </c>
      <c r="U179" s="237">
        <v>469.77</v>
      </c>
      <c r="V179" s="237">
        <v>387.45</v>
      </c>
      <c r="W179" s="237">
        <v>393.82</v>
      </c>
      <c r="X179" s="237">
        <v>400.19</v>
      </c>
      <c r="Y179" s="237">
        <v>406.56</v>
      </c>
      <c r="Z179" s="237">
        <v>291.9</v>
      </c>
      <c r="AA179" s="237">
        <v>285.53</v>
      </c>
      <c r="AB179" s="237">
        <v>279.16</v>
      </c>
      <c r="AC179" s="237">
        <v>272.79</v>
      </c>
      <c r="AD179" s="237">
        <v>266.42</v>
      </c>
      <c r="AE179" s="370">
        <v>175</v>
      </c>
      <c r="AF179" s="374">
        <v>205.34</v>
      </c>
      <c r="AG179" s="374">
        <v>209.84</v>
      </c>
      <c r="AH179" s="374">
        <v>214.34</v>
      </c>
      <c r="AI179" s="374">
        <v>218.83</v>
      </c>
      <c r="AJ179" s="374">
        <v>223.33</v>
      </c>
      <c r="AK179" s="374">
        <v>227.83</v>
      </c>
      <c r="AL179" s="374">
        <v>232.33</v>
      </c>
      <c r="AM179" s="374">
        <v>236.82</v>
      </c>
      <c r="AN179" s="375">
        <v>241.32</v>
      </c>
      <c r="AO179" s="403">
        <v>245.82</v>
      </c>
      <c r="AP179" s="403">
        <v>250.32</v>
      </c>
      <c r="AQ179" s="375">
        <v>254.81</v>
      </c>
      <c r="AR179" s="375">
        <v>259.31</v>
      </c>
      <c r="AS179" s="367">
        <v>263.81</v>
      </c>
      <c r="AT179" s="376">
        <v>268.31</v>
      </c>
      <c r="AU179" s="237">
        <v>272.8</v>
      </c>
      <c r="AV179" s="237">
        <v>277.3</v>
      </c>
      <c r="AW179" s="237">
        <v>281.8</v>
      </c>
      <c r="AX179" s="237">
        <v>286.3</v>
      </c>
      <c r="AY179" s="237">
        <v>290.79</v>
      </c>
      <c r="AZ179" s="237">
        <v>295.29</v>
      </c>
      <c r="BA179" s="237">
        <v>255.37</v>
      </c>
      <c r="BB179" s="237">
        <v>259.87</v>
      </c>
      <c r="BC179" s="237">
        <v>264.37</v>
      </c>
      <c r="BD179" s="237">
        <v>268.86</v>
      </c>
      <c r="BE179" s="237">
        <v>187.91</v>
      </c>
      <c r="BF179" s="237">
        <v>183.41</v>
      </c>
      <c r="BG179" s="237">
        <v>178.91</v>
      </c>
      <c r="BH179" s="237">
        <v>174.42</v>
      </c>
      <c r="BI179" s="237">
        <v>169.92</v>
      </c>
    </row>
    <row r="180" spans="1:61" ht="21">
      <c r="A180" s="374">
        <v>344.39</v>
      </c>
      <c r="B180" s="374">
        <v>350.8</v>
      </c>
      <c r="C180" s="374">
        <v>357.21</v>
      </c>
      <c r="D180" s="374">
        <v>363.61</v>
      </c>
      <c r="E180" s="374">
        <v>370.02</v>
      </c>
      <c r="F180" s="374">
        <v>376.43</v>
      </c>
      <c r="G180" s="374">
        <v>382.83</v>
      </c>
      <c r="H180" s="374">
        <v>389.24</v>
      </c>
      <c r="I180" s="375">
        <v>395.65</v>
      </c>
      <c r="J180" s="621">
        <v>402.05</v>
      </c>
      <c r="K180" s="621">
        <v>408.46</v>
      </c>
      <c r="L180" s="375">
        <v>414.86</v>
      </c>
      <c r="M180" s="375">
        <v>421.27</v>
      </c>
      <c r="N180" s="629">
        <v>427.68</v>
      </c>
      <c r="O180" s="376">
        <v>434.08</v>
      </c>
      <c r="P180" s="237">
        <v>440.49</v>
      </c>
      <c r="Q180" s="237">
        <v>446.9</v>
      </c>
      <c r="R180" s="237">
        <v>453.3</v>
      </c>
      <c r="S180" s="237">
        <v>459.71</v>
      </c>
      <c r="T180" s="237">
        <v>466.12</v>
      </c>
      <c r="U180" s="237">
        <v>472.52</v>
      </c>
      <c r="V180" s="237">
        <v>389.7</v>
      </c>
      <c r="W180" s="237">
        <v>396.11</v>
      </c>
      <c r="X180" s="237">
        <v>402.52</v>
      </c>
      <c r="Y180" s="237">
        <v>408.92</v>
      </c>
      <c r="Z180" s="237">
        <v>293.61</v>
      </c>
      <c r="AA180" s="237">
        <v>287.2</v>
      </c>
      <c r="AB180" s="237">
        <v>280.79</v>
      </c>
      <c r="AC180" s="237">
        <v>274.39</v>
      </c>
      <c r="AD180" s="237">
        <v>267.98</v>
      </c>
      <c r="AE180" s="370">
        <v>176</v>
      </c>
      <c r="AF180" s="374">
        <v>206.53</v>
      </c>
      <c r="AG180" s="374">
        <v>211.06</v>
      </c>
      <c r="AH180" s="374">
        <v>215.58</v>
      </c>
      <c r="AI180" s="374">
        <v>220.1</v>
      </c>
      <c r="AJ180" s="374">
        <v>224.63</v>
      </c>
      <c r="AK180" s="374">
        <v>229.15</v>
      </c>
      <c r="AL180" s="374">
        <v>233.67</v>
      </c>
      <c r="AM180" s="374">
        <v>238.19</v>
      </c>
      <c r="AN180" s="375">
        <v>242.72</v>
      </c>
      <c r="AO180" s="403">
        <v>247.24</v>
      </c>
      <c r="AP180" s="403">
        <v>251.76</v>
      </c>
      <c r="AQ180" s="375">
        <v>256.29</v>
      </c>
      <c r="AR180" s="375">
        <v>260.81</v>
      </c>
      <c r="AS180" s="367">
        <v>265.33</v>
      </c>
      <c r="AT180" s="376">
        <v>269.86</v>
      </c>
      <c r="AU180" s="237">
        <v>274.38</v>
      </c>
      <c r="AV180" s="237" t="s">
        <v>277</v>
      </c>
      <c r="AW180" s="237">
        <v>283.43</v>
      </c>
      <c r="AX180" s="237">
        <v>287.95</v>
      </c>
      <c r="AY180" s="237">
        <v>292.47</v>
      </c>
      <c r="AZ180" s="237">
        <v>297</v>
      </c>
      <c r="BA180" s="237">
        <v>256.84</v>
      </c>
      <c r="BB180" s="237">
        <v>261.37</v>
      </c>
      <c r="BC180" s="237">
        <v>265.89</v>
      </c>
      <c r="BD180" s="237">
        <v>270.41</v>
      </c>
      <c r="BE180" s="237">
        <v>188.99</v>
      </c>
      <c r="BF180" s="237">
        <v>184.47</v>
      </c>
      <c r="BG180" s="237">
        <v>179.95</v>
      </c>
      <c r="BH180" s="237">
        <v>175.42</v>
      </c>
      <c r="BI180" s="237">
        <v>170.9</v>
      </c>
    </row>
    <row r="181" spans="1:61" ht="21">
      <c r="A181" s="374">
        <v>346.42</v>
      </c>
      <c r="B181" s="374">
        <v>352.86</v>
      </c>
      <c r="C181" s="374">
        <v>359.31</v>
      </c>
      <c r="D181" s="374">
        <v>365.75</v>
      </c>
      <c r="E181" s="374">
        <v>372.19</v>
      </c>
      <c r="F181" s="374">
        <v>378.64</v>
      </c>
      <c r="G181" s="374">
        <v>385.08</v>
      </c>
      <c r="H181" s="374">
        <v>391.52</v>
      </c>
      <c r="I181" s="375">
        <v>397.96</v>
      </c>
      <c r="J181" s="621">
        <v>404.41</v>
      </c>
      <c r="K181" s="621">
        <v>410.85</v>
      </c>
      <c r="L181" s="375">
        <v>417.29</v>
      </c>
      <c r="M181" s="375">
        <v>423.74</v>
      </c>
      <c r="N181" s="629">
        <v>430.18</v>
      </c>
      <c r="O181" s="376">
        <v>436.62</v>
      </c>
      <c r="P181" s="237">
        <v>443.06</v>
      </c>
      <c r="Q181" s="237">
        <v>449.51</v>
      </c>
      <c r="R181" s="237">
        <v>455.95</v>
      </c>
      <c r="S181" s="237">
        <v>462.39</v>
      </c>
      <c r="T181" s="237">
        <v>468.84</v>
      </c>
      <c r="U181" s="237">
        <v>475.28</v>
      </c>
      <c r="V181" s="237">
        <v>391.96</v>
      </c>
      <c r="W181" s="237">
        <v>398.4</v>
      </c>
      <c r="X181" s="237">
        <v>404.84</v>
      </c>
      <c r="Y181" s="237">
        <v>411.29</v>
      </c>
      <c r="Z181" s="237">
        <v>295.32</v>
      </c>
      <c r="AA181" s="237">
        <v>288.87</v>
      </c>
      <c r="AB181" s="237">
        <v>282.43</v>
      </c>
      <c r="AC181" s="237">
        <v>275.99</v>
      </c>
      <c r="AD181" s="237">
        <v>269.54</v>
      </c>
      <c r="AE181" s="370">
        <v>177</v>
      </c>
      <c r="AF181" s="374">
        <v>207.73</v>
      </c>
      <c r="AG181" s="374">
        <v>212.28</v>
      </c>
      <c r="AH181" s="374">
        <v>216.82</v>
      </c>
      <c r="AI181" s="374">
        <v>221.37</v>
      </c>
      <c r="AJ181" s="374">
        <v>225.92</v>
      </c>
      <c r="AK181" s="374">
        <v>230.47</v>
      </c>
      <c r="AL181" s="374">
        <v>235.02</v>
      </c>
      <c r="AM181" s="374">
        <v>239.57</v>
      </c>
      <c r="AN181" s="375">
        <v>244.12</v>
      </c>
      <c r="AO181" s="403">
        <v>248.67</v>
      </c>
      <c r="AP181" s="403">
        <v>253.22</v>
      </c>
      <c r="AQ181" s="375">
        <v>257.76</v>
      </c>
      <c r="AR181" s="375">
        <v>262.31</v>
      </c>
      <c r="AS181" s="367">
        <v>266.86</v>
      </c>
      <c r="AT181" s="376">
        <v>271.41</v>
      </c>
      <c r="AU181" s="237">
        <v>275.96</v>
      </c>
      <c r="AV181" s="237">
        <v>280.51</v>
      </c>
      <c r="AW181" s="237">
        <v>285.06</v>
      </c>
      <c r="AX181" s="237">
        <v>289.61</v>
      </c>
      <c r="AY181" s="237">
        <v>294.16</v>
      </c>
      <c r="AZ181" s="237">
        <v>298.7</v>
      </c>
      <c r="BA181" s="237">
        <v>258.31</v>
      </c>
      <c r="BB181" s="237">
        <v>262.86</v>
      </c>
      <c r="BC181" s="237">
        <v>267.41</v>
      </c>
      <c r="BD181" s="237">
        <v>271.96</v>
      </c>
      <c r="BE181" s="237">
        <v>190.08</v>
      </c>
      <c r="BF181" s="237">
        <v>185.53</v>
      </c>
      <c r="BG181" s="237">
        <v>180.98</v>
      </c>
      <c r="BH181" s="237">
        <v>176.43</v>
      </c>
      <c r="BI181" s="237">
        <v>171.89</v>
      </c>
    </row>
    <row r="182" spans="1:61" ht="21">
      <c r="A182" s="374">
        <v>347.93</v>
      </c>
      <c r="B182" s="374">
        <v>354.41</v>
      </c>
      <c r="C182" s="374">
        <v>360.87</v>
      </c>
      <c r="D182" s="374">
        <v>367.37</v>
      </c>
      <c r="E182" s="374">
        <v>373.85</v>
      </c>
      <c r="F182" s="374">
        <v>380.33</v>
      </c>
      <c r="G182" s="374">
        <v>386.8</v>
      </c>
      <c r="H182" s="374">
        <v>393.28</v>
      </c>
      <c r="I182" s="375">
        <v>399.76</v>
      </c>
      <c r="J182" s="621">
        <v>406.24</v>
      </c>
      <c r="K182" s="621">
        <v>412.72</v>
      </c>
      <c r="L182" s="375">
        <v>419.2</v>
      </c>
      <c r="M182" s="375">
        <v>425.68</v>
      </c>
      <c r="N182" s="629">
        <v>432.16</v>
      </c>
      <c r="O182" s="376">
        <v>438.64</v>
      </c>
      <c r="P182" s="237">
        <v>445.12</v>
      </c>
      <c r="Q182" s="237">
        <v>451.6</v>
      </c>
      <c r="R182" s="237">
        <v>458.08</v>
      </c>
      <c r="S182" s="237">
        <v>464.55</v>
      </c>
      <c r="T182" s="237">
        <v>471.03</v>
      </c>
      <c r="U182" s="237">
        <v>477.51</v>
      </c>
      <c r="V182" s="237">
        <v>393.91</v>
      </c>
      <c r="W182" s="237">
        <v>400.39</v>
      </c>
      <c r="X182" s="237">
        <v>406.87</v>
      </c>
      <c r="Y182" s="237">
        <v>413.35</v>
      </c>
      <c r="Z182" s="237">
        <v>296.72</v>
      </c>
      <c r="AA182" s="237">
        <v>290.24</v>
      </c>
      <c r="AB182" s="237">
        <v>283.76</v>
      </c>
      <c r="AC182" s="237">
        <v>277.28</v>
      </c>
      <c r="AD182" s="237">
        <v>270.81</v>
      </c>
      <c r="AE182" s="370">
        <v>178</v>
      </c>
      <c r="AF182" s="374">
        <v>208.92</v>
      </c>
      <c r="AG182" s="374">
        <v>213.5</v>
      </c>
      <c r="AH182" s="374">
        <v>218.07</v>
      </c>
      <c r="AI182" s="374">
        <v>222.65</v>
      </c>
      <c r="AJ182" s="374">
        <v>227.22</v>
      </c>
      <c r="AK182" s="374">
        <v>231.79</v>
      </c>
      <c r="AL182" s="374">
        <v>236.37</v>
      </c>
      <c r="AM182" s="374">
        <v>240.94</v>
      </c>
      <c r="AN182" s="375">
        <v>245.52</v>
      </c>
      <c r="AO182" s="403">
        <v>250.09</v>
      </c>
      <c r="AP182" s="403">
        <v>254.67</v>
      </c>
      <c r="AQ182" s="375">
        <v>259.24</v>
      </c>
      <c r="AR182" s="375">
        <v>263.82</v>
      </c>
      <c r="AS182" s="367">
        <v>268.39</v>
      </c>
      <c r="AT182" s="376">
        <v>272.97</v>
      </c>
      <c r="AU182" s="237">
        <v>277.54</v>
      </c>
      <c r="AV182" s="237">
        <v>282.12</v>
      </c>
      <c r="AW182" s="237">
        <v>286.69</v>
      </c>
      <c r="AX182" s="237">
        <v>291.26</v>
      </c>
      <c r="AY182" s="237">
        <v>295.84</v>
      </c>
      <c r="AZ182" s="237">
        <v>300.41</v>
      </c>
      <c r="BA182" s="237">
        <v>259.79</v>
      </c>
      <c r="BB182" s="237">
        <v>264.36</v>
      </c>
      <c r="BC182" s="237">
        <v>268.94</v>
      </c>
      <c r="BD182" s="237">
        <v>273.51</v>
      </c>
      <c r="BE182" s="237">
        <v>191.17</v>
      </c>
      <c r="BF182" s="237">
        <v>186.59</v>
      </c>
      <c r="BG182" s="237">
        <v>182.02</v>
      </c>
      <c r="BH182" s="237">
        <v>177.44</v>
      </c>
      <c r="BI182" s="237">
        <v>172.87</v>
      </c>
    </row>
    <row r="183" spans="1:61" ht="21">
      <c r="A183" s="374">
        <v>349.96</v>
      </c>
      <c r="B183" s="374">
        <v>256.48</v>
      </c>
      <c r="C183" s="374">
        <v>363</v>
      </c>
      <c r="D183" s="374">
        <v>369.51</v>
      </c>
      <c r="E183" s="374">
        <v>376.03</v>
      </c>
      <c r="F183" s="374">
        <v>382.54</v>
      </c>
      <c r="G183" s="374">
        <v>389.06</v>
      </c>
      <c r="H183" s="374">
        <v>395.57</v>
      </c>
      <c r="I183" s="375">
        <v>402.09</v>
      </c>
      <c r="J183" s="621">
        <v>408.6</v>
      </c>
      <c r="K183" s="621">
        <v>415.12</v>
      </c>
      <c r="L183" s="375">
        <v>421.64</v>
      </c>
      <c r="M183" s="375">
        <v>428.15</v>
      </c>
      <c r="N183" s="629">
        <v>434.67</v>
      </c>
      <c r="O183" s="376">
        <v>441.18</v>
      </c>
      <c r="P183" s="237">
        <v>447.7</v>
      </c>
      <c r="Q183" s="237">
        <v>454.21</v>
      </c>
      <c r="R183" s="237">
        <v>460.73</v>
      </c>
      <c r="S183" s="237">
        <v>467.24</v>
      </c>
      <c r="T183" s="237">
        <v>473.76</v>
      </c>
      <c r="U183" s="237">
        <v>480.28</v>
      </c>
      <c r="V183" s="237">
        <v>396.17</v>
      </c>
      <c r="W183" s="237">
        <v>402.69</v>
      </c>
      <c r="X183" s="237">
        <v>409.2</v>
      </c>
      <c r="Y183" s="237">
        <v>415.72</v>
      </c>
      <c r="Z183" s="237">
        <v>298.44</v>
      </c>
      <c r="AA183" s="237">
        <v>291.92</v>
      </c>
      <c r="AB183" s="237">
        <v>285.4</v>
      </c>
      <c r="AC183" s="237">
        <v>278.89</v>
      </c>
      <c r="AD183" s="237">
        <v>272.37</v>
      </c>
      <c r="AE183" s="370">
        <v>179</v>
      </c>
      <c r="AF183" s="374">
        <v>209.98</v>
      </c>
      <c r="AG183" s="374">
        <v>214.58</v>
      </c>
      <c r="AH183" s="374">
        <v>219.18</v>
      </c>
      <c r="AI183" s="374">
        <v>223.78</v>
      </c>
      <c r="AJ183" s="374">
        <v>228.38</v>
      </c>
      <c r="AK183" s="374">
        <v>232.98</v>
      </c>
      <c r="AL183" s="374">
        <v>237.58</v>
      </c>
      <c r="AM183" s="374">
        <v>242.18</v>
      </c>
      <c r="AN183" s="375">
        <v>246.78</v>
      </c>
      <c r="AO183" s="403">
        <v>251.38</v>
      </c>
      <c r="AP183" s="403">
        <v>255.98</v>
      </c>
      <c r="AQ183" s="375">
        <v>260.58</v>
      </c>
      <c r="AR183" s="375">
        <v>265.18</v>
      </c>
      <c r="AS183" s="367">
        <v>269.78</v>
      </c>
      <c r="AT183" s="376">
        <v>274.38</v>
      </c>
      <c r="AU183" s="237">
        <v>278.98</v>
      </c>
      <c r="AV183" s="237">
        <v>283.58</v>
      </c>
      <c r="AW183" s="237">
        <v>288.18</v>
      </c>
      <c r="AX183" s="237">
        <v>292.78</v>
      </c>
      <c r="AY183" s="237">
        <v>297.38</v>
      </c>
      <c r="AZ183" s="237">
        <v>301.98</v>
      </c>
      <c r="BA183" s="237">
        <v>261.17</v>
      </c>
      <c r="BB183" s="237">
        <v>265.77</v>
      </c>
      <c r="BC183" s="237">
        <v>270.37</v>
      </c>
      <c r="BD183" s="237">
        <v>274.97</v>
      </c>
      <c r="BE183" s="237">
        <v>192.17</v>
      </c>
      <c r="BF183" s="237">
        <v>187.57</v>
      </c>
      <c r="BG183" s="237">
        <v>182.97</v>
      </c>
      <c r="BH183" s="237">
        <v>178.37</v>
      </c>
      <c r="BI183" s="237">
        <v>173.77</v>
      </c>
    </row>
    <row r="184" spans="1:61" ht="21">
      <c r="A184" s="374">
        <v>352.01</v>
      </c>
      <c r="B184" s="374">
        <v>358.56</v>
      </c>
      <c r="C184" s="374">
        <v>365.11</v>
      </c>
      <c r="D184" s="374">
        <v>371.66</v>
      </c>
      <c r="E184" s="374">
        <v>378.21</v>
      </c>
      <c r="F184" s="374">
        <v>384.77</v>
      </c>
      <c r="G184" s="374">
        <v>391.32</v>
      </c>
      <c r="H184" s="374">
        <v>397.87</v>
      </c>
      <c r="I184" s="375">
        <v>404.42</v>
      </c>
      <c r="J184" s="621">
        <v>410.97</v>
      </c>
      <c r="K184" s="621">
        <v>417.53</v>
      </c>
      <c r="L184" s="375">
        <v>424.08</v>
      </c>
      <c r="M184" s="375">
        <v>430.63</v>
      </c>
      <c r="N184" s="629">
        <v>437.18</v>
      </c>
      <c r="O184" s="376">
        <v>443.73</v>
      </c>
      <c r="P184" s="237">
        <v>450.29</v>
      </c>
      <c r="Q184" s="237">
        <v>456.84</v>
      </c>
      <c r="R184" s="237">
        <v>463.39</v>
      </c>
      <c r="S184" s="237">
        <v>469.94</v>
      </c>
      <c r="T184" s="237">
        <v>476.49</v>
      </c>
      <c r="U184" s="237">
        <v>483.05</v>
      </c>
      <c r="V184" s="237">
        <v>398.43</v>
      </c>
      <c r="W184" s="237">
        <v>404.99</v>
      </c>
      <c r="X184" s="237">
        <v>411.54</v>
      </c>
      <c r="Y184" s="237">
        <v>418.09</v>
      </c>
      <c r="Z184" s="237">
        <v>300.15</v>
      </c>
      <c r="AA184" s="237">
        <v>293.6</v>
      </c>
      <c r="AB184" s="237">
        <v>287.05</v>
      </c>
      <c r="AC184" s="237">
        <v>280.5</v>
      </c>
      <c r="AD184" s="237">
        <v>273.95</v>
      </c>
      <c r="AE184" s="370">
        <v>180</v>
      </c>
      <c r="AF184" s="374">
        <v>211.18</v>
      </c>
      <c r="AG184" s="374">
        <v>215.8</v>
      </c>
      <c r="AH184" s="374">
        <v>220.43</v>
      </c>
      <c r="AI184" s="374">
        <v>225.05</v>
      </c>
      <c r="AJ184" s="374">
        <v>229.68</v>
      </c>
      <c r="AK184" s="374">
        <v>234.31</v>
      </c>
      <c r="AL184" s="374">
        <v>238.93</v>
      </c>
      <c r="AM184" s="374">
        <v>243.56</v>
      </c>
      <c r="AN184" s="375">
        <v>248.18</v>
      </c>
      <c r="AO184" s="403">
        <v>252.81</v>
      </c>
      <c r="AP184" s="403">
        <v>257.44</v>
      </c>
      <c r="AQ184" s="375">
        <v>262.06</v>
      </c>
      <c r="AR184" s="375">
        <v>266.69</v>
      </c>
      <c r="AS184" s="367">
        <v>271.31</v>
      </c>
      <c r="AT184" s="376">
        <v>275.94</v>
      </c>
      <c r="AU184" s="237">
        <v>280.57</v>
      </c>
      <c r="AV184" s="237">
        <v>285.19</v>
      </c>
      <c r="AW184" s="237">
        <v>289.82</v>
      </c>
      <c r="AX184" s="237">
        <v>294.44</v>
      </c>
      <c r="AY184" s="237">
        <v>299.07</v>
      </c>
      <c r="AZ184" s="237">
        <v>303.7</v>
      </c>
      <c r="BA184" s="237">
        <v>262.65</v>
      </c>
      <c r="BB184" s="237">
        <v>267.27</v>
      </c>
      <c r="BC184" s="237">
        <v>271.9</v>
      </c>
      <c r="BD184" s="237">
        <v>276.53</v>
      </c>
      <c r="BE184" s="237">
        <v>193.26</v>
      </c>
      <c r="BF184" s="237">
        <v>188.63</v>
      </c>
      <c r="BG184" s="237">
        <v>184.01</v>
      </c>
      <c r="BH184" s="237">
        <v>179.38</v>
      </c>
      <c r="BI184" s="237">
        <v>174.75</v>
      </c>
    </row>
    <row r="185" spans="1:61" ht="21">
      <c r="A185" s="374">
        <v>354.05</v>
      </c>
      <c r="B185" s="374">
        <v>360.64</v>
      </c>
      <c r="C185" s="374">
        <v>367.23</v>
      </c>
      <c r="D185" s="374">
        <v>373.82</v>
      </c>
      <c r="E185" s="374">
        <v>380.41</v>
      </c>
      <c r="F185" s="374">
        <v>387</v>
      </c>
      <c r="G185" s="374">
        <v>393.58</v>
      </c>
      <c r="H185" s="374">
        <v>400.17</v>
      </c>
      <c r="I185" s="375">
        <v>406.76</v>
      </c>
      <c r="J185" s="621">
        <v>413.35</v>
      </c>
      <c r="K185" s="621">
        <v>419.94</v>
      </c>
      <c r="L185" s="375">
        <v>426.53</v>
      </c>
      <c r="M185" s="375">
        <v>433.12</v>
      </c>
      <c r="N185" s="629">
        <v>439.7</v>
      </c>
      <c r="O185" s="376">
        <v>446.29</v>
      </c>
      <c r="P185" s="237">
        <v>452.88</v>
      </c>
      <c r="Q185" s="237">
        <v>459.47</v>
      </c>
      <c r="R185" s="237">
        <v>466.06</v>
      </c>
      <c r="S185" s="237">
        <v>472.65</v>
      </c>
      <c r="T185" s="237">
        <v>479.23</v>
      </c>
      <c r="U185" s="237">
        <v>485.82</v>
      </c>
      <c r="V185" s="237">
        <v>400.7</v>
      </c>
      <c r="W185" s="237">
        <v>407.29</v>
      </c>
      <c r="X185" s="237">
        <v>413.88</v>
      </c>
      <c r="Y185" s="237">
        <v>420.47</v>
      </c>
      <c r="Z185" s="237">
        <v>301.88</v>
      </c>
      <c r="AA185" s="237">
        <v>295.29</v>
      </c>
      <c r="AB185" s="237">
        <v>288.7</v>
      </c>
      <c r="AC185" s="237">
        <v>282.11</v>
      </c>
      <c r="AD185" s="237">
        <v>275.52</v>
      </c>
      <c r="AE185" s="370">
        <v>181</v>
      </c>
      <c r="AF185" s="374">
        <v>212.38</v>
      </c>
      <c r="AG185" s="374">
        <v>217.03</v>
      </c>
      <c r="AH185" s="374">
        <v>221.68</v>
      </c>
      <c r="AI185" s="374">
        <v>226.33</v>
      </c>
      <c r="AJ185" s="374">
        <v>230.98</v>
      </c>
      <c r="AK185" s="374">
        <v>235.63</v>
      </c>
      <c r="AL185" s="374">
        <v>240.29</v>
      </c>
      <c r="AM185" s="374">
        <v>244.94</v>
      </c>
      <c r="AN185" s="375">
        <v>249.59</v>
      </c>
      <c r="AO185" s="403">
        <v>254.24</v>
      </c>
      <c r="AP185" s="403">
        <v>258.89</v>
      </c>
      <c r="AQ185" s="375">
        <v>263.54</v>
      </c>
      <c r="AR185" s="375">
        <v>268.2</v>
      </c>
      <c r="AS185" s="367">
        <v>272.85</v>
      </c>
      <c r="AT185" s="376">
        <v>277.5</v>
      </c>
      <c r="AU185" s="237">
        <v>282.15</v>
      </c>
      <c r="AV185" s="237">
        <v>286.8</v>
      </c>
      <c r="AW185" s="237">
        <v>291.45</v>
      </c>
      <c r="AX185" s="237">
        <v>296.11</v>
      </c>
      <c r="AY185" s="237">
        <v>300.76</v>
      </c>
      <c r="AZ185" s="237">
        <v>305.41</v>
      </c>
      <c r="BA185" s="237">
        <v>264.12</v>
      </c>
      <c r="BB185" s="237">
        <v>268.78</v>
      </c>
      <c r="BC185" s="237">
        <v>273.43</v>
      </c>
      <c r="BD185" s="237">
        <v>278.08</v>
      </c>
      <c r="BE185" s="237">
        <v>194.35</v>
      </c>
      <c r="BF185" s="237">
        <v>189.7</v>
      </c>
      <c r="BG185" s="237">
        <v>185.04</v>
      </c>
      <c r="BH185" s="237">
        <v>180.39</v>
      </c>
      <c r="BI185" s="237">
        <v>175.74</v>
      </c>
    </row>
    <row r="186" spans="1:61" ht="21">
      <c r="A186" s="374">
        <v>356.11</v>
      </c>
      <c r="B186" s="374">
        <v>362.74</v>
      </c>
      <c r="C186" s="374">
        <v>369.36</v>
      </c>
      <c r="D186" s="374">
        <v>375.99</v>
      </c>
      <c r="E186" s="374">
        <v>382.61</v>
      </c>
      <c r="F186" s="374">
        <v>389.23</v>
      </c>
      <c r="G186" s="374">
        <v>395.86</v>
      </c>
      <c r="H186" s="374">
        <v>402.48</v>
      </c>
      <c r="I186" s="375">
        <v>409.11</v>
      </c>
      <c r="J186" s="621">
        <v>415.73</v>
      </c>
      <c r="K186" s="621">
        <v>422.36</v>
      </c>
      <c r="L186" s="375">
        <v>428.98</v>
      </c>
      <c r="M186" s="375">
        <v>435.61</v>
      </c>
      <c r="N186" s="629">
        <v>442.23</v>
      </c>
      <c r="O186" s="376">
        <v>448.86</v>
      </c>
      <c r="P186" s="237">
        <v>455.48</v>
      </c>
      <c r="Q186" s="237">
        <v>462.11</v>
      </c>
      <c r="R186" s="237">
        <v>468.73</v>
      </c>
      <c r="S186" s="237">
        <v>475.36</v>
      </c>
      <c r="T186" s="237">
        <v>481.98</v>
      </c>
      <c r="U186" s="237">
        <v>488.61</v>
      </c>
      <c r="V186" s="237">
        <v>402.97</v>
      </c>
      <c r="W186" s="237">
        <v>409.5</v>
      </c>
      <c r="X186" s="237">
        <v>416.22</v>
      </c>
      <c r="Y186" s="237">
        <v>422.85</v>
      </c>
      <c r="Z186" s="237">
        <v>303.6</v>
      </c>
      <c r="AA186" s="237">
        <v>296.98</v>
      </c>
      <c r="AB186" s="237">
        <v>290.35</v>
      </c>
      <c r="AC186" s="237">
        <v>283.73</v>
      </c>
      <c r="AD186" s="237">
        <v>277.1</v>
      </c>
      <c r="AE186" s="370">
        <v>182</v>
      </c>
      <c r="AF186" s="374">
        <v>213.58</v>
      </c>
      <c r="AG186" s="374">
        <v>218.25</v>
      </c>
      <c r="AH186" s="374">
        <v>222.923</v>
      </c>
      <c r="AI186" s="374">
        <v>227.641</v>
      </c>
      <c r="AJ186" s="374">
        <v>232.29</v>
      </c>
      <c r="AK186" s="374">
        <v>236.96</v>
      </c>
      <c r="AL186" s="374">
        <v>241.64</v>
      </c>
      <c r="AM186" s="374">
        <v>246.32</v>
      </c>
      <c r="AN186" s="375">
        <v>251</v>
      </c>
      <c r="AO186" s="403">
        <v>255.67</v>
      </c>
      <c r="AP186" s="403">
        <v>260.35</v>
      </c>
      <c r="AQ186" s="375">
        <v>265.03</v>
      </c>
      <c r="AR186" s="375">
        <v>269.71</v>
      </c>
      <c r="AS186" s="367">
        <v>274.38</v>
      </c>
      <c r="AT186" s="376">
        <v>279.06</v>
      </c>
      <c r="AU186" s="237">
        <v>283.74</v>
      </c>
      <c r="AV186" s="237">
        <v>288.41</v>
      </c>
      <c r="AW186" s="237">
        <v>293.09</v>
      </c>
      <c r="AX186" s="237">
        <v>297.77</v>
      </c>
      <c r="AY186" s="237">
        <v>302.45</v>
      </c>
      <c r="AZ186" s="237">
        <v>307.12</v>
      </c>
      <c r="BA186" s="237">
        <v>265.6</v>
      </c>
      <c r="BB186" s="237">
        <v>270.28</v>
      </c>
      <c r="BC186" s="237">
        <v>274.96</v>
      </c>
      <c r="BD186" s="237">
        <v>279.63</v>
      </c>
      <c r="BE186" s="237">
        <v>195.44</v>
      </c>
      <c r="BF186" s="237">
        <v>190.76</v>
      </c>
      <c r="BG186" s="237">
        <v>186.08</v>
      </c>
      <c r="BH186" s="237">
        <v>181.41</v>
      </c>
      <c r="BI186" s="237">
        <v>176.73</v>
      </c>
    </row>
    <row r="187" spans="1:61" ht="21">
      <c r="A187" s="374">
        <v>358.17</v>
      </c>
      <c r="B187" s="374">
        <v>364.84</v>
      </c>
      <c r="C187" s="374">
        <v>371.5</v>
      </c>
      <c r="D187" s="374">
        <v>378.16</v>
      </c>
      <c r="E187" s="374">
        <v>384.82</v>
      </c>
      <c r="F187" s="374">
        <v>391.48</v>
      </c>
      <c r="G187" s="374">
        <v>398.14</v>
      </c>
      <c r="H187" s="374">
        <v>404.8</v>
      </c>
      <c r="I187" s="375">
        <v>411.46</v>
      </c>
      <c r="J187" s="621">
        <v>418.13</v>
      </c>
      <c r="K187" s="621">
        <v>424.79</v>
      </c>
      <c r="L187" s="375">
        <v>431.45</v>
      </c>
      <c r="M187" s="375">
        <v>438.11</v>
      </c>
      <c r="N187" s="629">
        <v>444.77</v>
      </c>
      <c r="O187" s="376">
        <v>451.43</v>
      </c>
      <c r="P187" s="237">
        <v>458.09</v>
      </c>
      <c r="Q187" s="237">
        <v>464.75</v>
      </c>
      <c r="R187" s="237">
        <v>471.41</v>
      </c>
      <c r="S187" s="237">
        <v>478.08</v>
      </c>
      <c r="T187" s="237">
        <v>484.74</v>
      </c>
      <c r="U187" s="237">
        <v>491.4</v>
      </c>
      <c r="V187" s="237">
        <v>405.25</v>
      </c>
      <c r="W187" s="237">
        <v>411.91</v>
      </c>
      <c r="X187" s="237">
        <v>418.57</v>
      </c>
      <c r="Y187" s="237">
        <v>425.23</v>
      </c>
      <c r="Z187" s="237">
        <v>305.33</v>
      </c>
      <c r="AA187" s="237">
        <v>298.67</v>
      </c>
      <c r="AB187" s="237">
        <v>292.01</v>
      </c>
      <c r="AC187" s="237">
        <v>285.35</v>
      </c>
      <c r="AD187" s="237">
        <v>278.69</v>
      </c>
      <c r="AE187" s="370">
        <v>183</v>
      </c>
      <c r="AF187" s="374">
        <v>214.78</v>
      </c>
      <c r="AG187" s="374">
        <v>219.48</v>
      </c>
      <c r="AH187" s="374">
        <v>224.19</v>
      </c>
      <c r="AI187" s="374">
        <v>228.89</v>
      </c>
      <c r="AJ187" s="374">
        <v>233.59</v>
      </c>
      <c r="AK187" s="374">
        <v>238.3</v>
      </c>
      <c r="AL187" s="374">
        <v>243</v>
      </c>
      <c r="AM187" s="374">
        <v>247.7</v>
      </c>
      <c r="AN187" s="375">
        <v>252.4</v>
      </c>
      <c r="AO187" s="403">
        <v>257.11</v>
      </c>
      <c r="AP187" s="403">
        <v>261.81</v>
      </c>
      <c r="AQ187" s="375">
        <v>266.51</v>
      </c>
      <c r="AR187" s="375">
        <v>271.22</v>
      </c>
      <c r="AS187" s="367">
        <v>275.92</v>
      </c>
      <c r="AT187" s="376">
        <v>280.62</v>
      </c>
      <c r="AU187" s="237">
        <v>285.33</v>
      </c>
      <c r="AV187" s="237">
        <v>290.03</v>
      </c>
      <c r="AW187" s="237">
        <v>294.73</v>
      </c>
      <c r="AX187" s="237">
        <v>299.44</v>
      </c>
      <c r="AY187" s="237">
        <v>304.14</v>
      </c>
      <c r="AZ187" s="237">
        <v>308.84</v>
      </c>
      <c r="BA187" s="237">
        <v>267.08</v>
      </c>
      <c r="BB187" s="237">
        <v>271.78</v>
      </c>
      <c r="BC187" s="237">
        <v>276.48</v>
      </c>
      <c r="BD187" s="237">
        <v>281.19</v>
      </c>
      <c r="BE187" s="237">
        <v>196.53</v>
      </c>
      <c r="BF187" s="237">
        <v>191.83</v>
      </c>
      <c r="BG187" s="237">
        <v>187.13</v>
      </c>
      <c r="BH187" s="237">
        <v>182.42</v>
      </c>
      <c r="BI187" s="237">
        <v>177.72</v>
      </c>
    </row>
    <row r="188" spans="1:61" ht="21">
      <c r="A188" s="374">
        <v>359.68</v>
      </c>
      <c r="B188" s="374">
        <v>366.38</v>
      </c>
      <c r="C188" s="374">
        <v>373.08</v>
      </c>
      <c r="D188" s="374">
        <v>379.77</v>
      </c>
      <c r="E188" s="374">
        <v>386.47</v>
      </c>
      <c r="F188" s="374">
        <v>393.17</v>
      </c>
      <c r="G188" s="374">
        <v>399.87</v>
      </c>
      <c r="H188" s="374">
        <v>406.56</v>
      </c>
      <c r="I188" s="375">
        <v>413.26</v>
      </c>
      <c r="J188" s="621">
        <v>419.96</v>
      </c>
      <c r="K188" s="621">
        <v>426.66</v>
      </c>
      <c r="L188" s="375">
        <v>433.36</v>
      </c>
      <c r="M188" s="375">
        <v>440.05</v>
      </c>
      <c r="N188" s="629">
        <v>446.75</v>
      </c>
      <c r="O188" s="376">
        <v>453.45</v>
      </c>
      <c r="P188" s="237">
        <v>460.15</v>
      </c>
      <c r="Q188" s="237">
        <v>466.84</v>
      </c>
      <c r="R188" s="237">
        <v>473.54</v>
      </c>
      <c r="S188" s="237">
        <v>480.24</v>
      </c>
      <c r="T188" s="237">
        <v>486.94</v>
      </c>
      <c r="U188" s="237">
        <v>493.63</v>
      </c>
      <c r="V188" s="237">
        <v>407.2</v>
      </c>
      <c r="W188" s="237">
        <v>413.9</v>
      </c>
      <c r="X188" s="237">
        <v>420.6</v>
      </c>
      <c r="Y188" s="237">
        <v>427.29</v>
      </c>
      <c r="Z188" s="237">
        <v>306.74</v>
      </c>
      <c r="AA188" s="237">
        <v>300.04</v>
      </c>
      <c r="AB188" s="237">
        <v>293.34</v>
      </c>
      <c r="AC188" s="237">
        <v>286.65</v>
      </c>
      <c r="AD188" s="237">
        <v>279.95</v>
      </c>
      <c r="AE188" s="370">
        <v>184</v>
      </c>
      <c r="AF188" s="374">
        <v>215.84</v>
      </c>
      <c r="AG188" s="374">
        <v>220.56</v>
      </c>
      <c r="AH188" s="374">
        <v>225.29</v>
      </c>
      <c r="AI188" s="374">
        <v>230.02</v>
      </c>
      <c r="AJ188" s="374">
        <v>234.75</v>
      </c>
      <c r="AK188" s="374">
        <v>239.48</v>
      </c>
      <c r="AL188" s="374">
        <v>244.21</v>
      </c>
      <c r="AM188" s="374">
        <v>248.94</v>
      </c>
      <c r="AN188" s="375">
        <v>253.67</v>
      </c>
      <c r="AO188" s="403">
        <v>258.4</v>
      </c>
      <c r="AP188" s="403">
        <v>263.12</v>
      </c>
      <c r="AQ188" s="375">
        <v>267.85</v>
      </c>
      <c r="AR188" s="375">
        <v>272.58</v>
      </c>
      <c r="AS188" s="367">
        <v>277.31</v>
      </c>
      <c r="AT188" s="376">
        <v>282.04</v>
      </c>
      <c r="AU188" s="237">
        <v>286.77</v>
      </c>
      <c r="AV188" s="237">
        <v>291.5</v>
      </c>
      <c r="AW188" s="237">
        <v>296.23</v>
      </c>
      <c r="AX188" s="237">
        <v>300.95</v>
      </c>
      <c r="AY188" s="237">
        <v>305.68</v>
      </c>
      <c r="AZ188" s="237">
        <v>310.41</v>
      </c>
      <c r="BA188" s="237">
        <v>268.46</v>
      </c>
      <c r="BB188" s="237">
        <v>273.19</v>
      </c>
      <c r="BC188" s="237">
        <v>277.92</v>
      </c>
      <c r="BD188" s="237">
        <v>282.65</v>
      </c>
      <c r="BE188" s="237">
        <v>197.53</v>
      </c>
      <c r="BF188" s="237">
        <v>192.8</v>
      </c>
      <c r="BG188" s="237">
        <v>188.07</v>
      </c>
      <c r="BH188" s="237">
        <v>183.35</v>
      </c>
      <c r="BI188" s="237">
        <v>178.62</v>
      </c>
    </row>
    <row r="189" spans="1:61" ht="21">
      <c r="A189" s="374">
        <v>361.75</v>
      </c>
      <c r="B189" s="374">
        <v>368.49</v>
      </c>
      <c r="C189" s="374">
        <v>375.22</v>
      </c>
      <c r="D189" s="374">
        <v>381.95</v>
      </c>
      <c r="E189" s="374">
        <v>388.69</v>
      </c>
      <c r="F189" s="374">
        <v>395.42</v>
      </c>
      <c r="G189" s="374">
        <v>402.16</v>
      </c>
      <c r="H189" s="374">
        <v>408.89</v>
      </c>
      <c r="I189" s="375">
        <v>415.62</v>
      </c>
      <c r="J189" s="621">
        <v>422.36</v>
      </c>
      <c r="K189" s="621">
        <v>429.09</v>
      </c>
      <c r="L189" s="375">
        <v>435.83</v>
      </c>
      <c r="M189" s="375">
        <v>442.56</v>
      </c>
      <c r="N189" s="629">
        <v>449.29</v>
      </c>
      <c r="O189" s="376">
        <v>456.03</v>
      </c>
      <c r="P189" s="237">
        <v>462.76</v>
      </c>
      <c r="Q189" s="237">
        <v>469.5</v>
      </c>
      <c r="R189" s="237">
        <v>476.23</v>
      </c>
      <c r="S189" s="237">
        <v>482.96</v>
      </c>
      <c r="T189" s="237">
        <v>489.7</v>
      </c>
      <c r="U189" s="237">
        <v>496.43</v>
      </c>
      <c r="V189" s="237">
        <v>409.48</v>
      </c>
      <c r="W189" s="237">
        <v>416.22</v>
      </c>
      <c r="X189" s="237">
        <v>422.95</v>
      </c>
      <c r="Y189" s="237">
        <v>429.69</v>
      </c>
      <c r="Z189" s="237">
        <v>308.47</v>
      </c>
      <c r="AA189" s="237">
        <v>301.74</v>
      </c>
      <c r="AB189" s="237">
        <v>295.01</v>
      </c>
      <c r="AC189" s="237">
        <v>288.27</v>
      </c>
      <c r="AD189" s="237">
        <v>281.54</v>
      </c>
      <c r="AE189" s="370">
        <v>185</v>
      </c>
      <c r="AF189" s="374">
        <v>217.04</v>
      </c>
      <c r="AG189" s="374">
        <v>221.8</v>
      </c>
      <c r="AH189" s="374">
        <v>226.55</v>
      </c>
      <c r="AI189" s="374">
        <v>231.31</v>
      </c>
      <c r="AJ189" s="374">
        <v>236.03</v>
      </c>
      <c r="AK189" s="374">
        <v>240.81</v>
      </c>
      <c r="AL189" s="374">
        <v>245.57</v>
      </c>
      <c r="AM189" s="374">
        <v>250.32</v>
      </c>
      <c r="AN189" s="375">
        <v>255.08</v>
      </c>
      <c r="AO189" s="403">
        <v>259.83</v>
      </c>
      <c r="AP189" s="403">
        <v>264.59</v>
      </c>
      <c r="AQ189" s="375">
        <v>269.34</v>
      </c>
      <c r="AR189" s="375">
        <v>274.1</v>
      </c>
      <c r="AS189" s="367">
        <v>278.85</v>
      </c>
      <c r="AT189" s="376">
        <v>283.6</v>
      </c>
      <c r="AU189" s="237">
        <v>288.36</v>
      </c>
      <c r="AV189" s="237">
        <v>293.11</v>
      </c>
      <c r="AW189" s="237">
        <v>297.87</v>
      </c>
      <c r="AX189" s="237">
        <v>302.62</v>
      </c>
      <c r="AY189" s="237">
        <v>307.38</v>
      </c>
      <c r="AZ189" s="237">
        <v>312.13</v>
      </c>
      <c r="BA189" s="237">
        <v>269.94</v>
      </c>
      <c r="BB189" s="237">
        <v>274.7</v>
      </c>
      <c r="BC189" s="237">
        <v>279.45</v>
      </c>
      <c r="BD189" s="237">
        <v>284.21</v>
      </c>
      <c r="BE189" s="237">
        <v>198.63</v>
      </c>
      <c r="BF189" s="237">
        <v>193.87</v>
      </c>
      <c r="BG189" s="237">
        <v>189.12</v>
      </c>
      <c r="BH189" s="237">
        <v>184.36</v>
      </c>
      <c r="BI189" s="237">
        <v>179.61</v>
      </c>
    </row>
    <row r="190" spans="1:61" ht="21">
      <c r="A190" s="374">
        <v>363.83</v>
      </c>
      <c r="B190" s="374">
        <v>370.6</v>
      </c>
      <c r="C190" s="374">
        <v>377.37</v>
      </c>
      <c r="D190" s="374">
        <v>384.14</v>
      </c>
      <c r="E190" s="374">
        <v>390.91</v>
      </c>
      <c r="F190" s="374">
        <v>397.68</v>
      </c>
      <c r="G190" s="374">
        <v>404.45</v>
      </c>
      <c r="H190" s="374">
        <v>411.22</v>
      </c>
      <c r="I190" s="375">
        <v>418</v>
      </c>
      <c r="J190" s="621">
        <v>424.77</v>
      </c>
      <c r="K190" s="621">
        <v>431.54</v>
      </c>
      <c r="L190" s="375">
        <v>438.31</v>
      </c>
      <c r="M190" s="375">
        <v>445.08</v>
      </c>
      <c r="N190" s="629">
        <v>451.85</v>
      </c>
      <c r="O190" s="376">
        <v>458.62</v>
      </c>
      <c r="P190" s="237">
        <v>465.39</v>
      </c>
      <c r="Q190" s="237">
        <v>472.16</v>
      </c>
      <c r="R190" s="237">
        <v>478.93</v>
      </c>
      <c r="S190" s="237">
        <v>485.7</v>
      </c>
      <c r="T190" s="237">
        <v>492.47</v>
      </c>
      <c r="U190" s="237">
        <v>499.24</v>
      </c>
      <c r="V190" s="237">
        <v>411.77</v>
      </c>
      <c r="W190" s="237">
        <v>418.54</v>
      </c>
      <c r="X190" s="237">
        <v>425.31</v>
      </c>
      <c r="Y190" s="237">
        <v>432.08</v>
      </c>
      <c r="Z190" s="237">
        <v>310.21</v>
      </c>
      <c r="AA190" s="237">
        <v>303.44</v>
      </c>
      <c r="AB190" s="237">
        <v>296.67</v>
      </c>
      <c r="AC190" s="237">
        <v>289.9</v>
      </c>
      <c r="AD190" s="237">
        <v>283.13</v>
      </c>
      <c r="AE190" s="370">
        <v>186</v>
      </c>
      <c r="AF190" s="374">
        <v>218.25</v>
      </c>
      <c r="AG190" s="374">
        <v>223.03</v>
      </c>
      <c r="AH190" s="374">
        <v>227.81</v>
      </c>
      <c r="AI190" s="374">
        <v>232.59</v>
      </c>
      <c r="AJ190" s="374">
        <v>237.37</v>
      </c>
      <c r="AK190" s="374">
        <v>242.15</v>
      </c>
      <c r="AL190" s="374">
        <v>246.93</v>
      </c>
      <c r="AM190" s="374">
        <v>251.71</v>
      </c>
      <c r="AN190" s="375">
        <v>256.49</v>
      </c>
      <c r="AO190" s="403">
        <v>261.27</v>
      </c>
      <c r="AP190" s="403">
        <v>266.05</v>
      </c>
      <c r="AQ190" s="375">
        <v>270.83</v>
      </c>
      <c r="AR190" s="375">
        <v>275.61</v>
      </c>
      <c r="AS190" s="367">
        <v>280.39</v>
      </c>
      <c r="AT190" s="376">
        <v>285.17</v>
      </c>
      <c r="AU190" s="237">
        <v>289.95</v>
      </c>
      <c r="AV190" s="237">
        <v>294.73</v>
      </c>
      <c r="AW190" s="237">
        <v>299.51</v>
      </c>
      <c r="AX190" s="237">
        <v>304.29</v>
      </c>
      <c r="AY190" s="237">
        <v>309.07</v>
      </c>
      <c r="AZ190" s="237">
        <v>313.85</v>
      </c>
      <c r="BA190" s="237">
        <v>271.42</v>
      </c>
      <c r="BB190" s="237">
        <v>276.2</v>
      </c>
      <c r="BC190" s="237">
        <v>280.98</v>
      </c>
      <c r="BD190" s="237">
        <v>285.76</v>
      </c>
      <c r="BE190" s="237">
        <v>199.72</v>
      </c>
      <c r="BF190" s="237">
        <v>194.94</v>
      </c>
      <c r="BG190" s="237">
        <v>190.16</v>
      </c>
      <c r="BH190" s="237">
        <v>185.38</v>
      </c>
      <c r="BI190" s="237">
        <v>180.6</v>
      </c>
    </row>
    <row r="191" spans="1:61" ht="21">
      <c r="A191" s="374">
        <v>365.92</v>
      </c>
      <c r="B191" s="374">
        <v>372.73</v>
      </c>
      <c r="C191" s="374">
        <v>379.53</v>
      </c>
      <c r="D191" s="374">
        <v>386.34</v>
      </c>
      <c r="E191" s="374">
        <v>393.15</v>
      </c>
      <c r="F191" s="374">
        <v>399.95</v>
      </c>
      <c r="G191" s="374">
        <v>406.76</v>
      </c>
      <c r="H191" s="374">
        <v>413.57</v>
      </c>
      <c r="I191" s="375">
        <v>420.37</v>
      </c>
      <c r="J191" s="621">
        <v>427.18</v>
      </c>
      <c r="K191" s="621">
        <v>433.99</v>
      </c>
      <c r="L191" s="375">
        <v>440.79</v>
      </c>
      <c r="M191" s="375">
        <v>447.6</v>
      </c>
      <c r="N191" s="629">
        <v>454.41</v>
      </c>
      <c r="O191" s="376">
        <v>461.21</v>
      </c>
      <c r="P191" s="237">
        <v>468.02</v>
      </c>
      <c r="Q191" s="237">
        <v>474.83</v>
      </c>
      <c r="R191" s="237">
        <v>481.63</v>
      </c>
      <c r="S191" s="237">
        <v>488.44</v>
      </c>
      <c r="T191" s="237">
        <v>495.25</v>
      </c>
      <c r="U191" s="237">
        <v>502.05</v>
      </c>
      <c r="V191" s="237">
        <v>414.06</v>
      </c>
      <c r="W191" s="237">
        <v>420.87</v>
      </c>
      <c r="X191" s="237">
        <v>427.67</v>
      </c>
      <c r="Y191" s="237">
        <v>434.48</v>
      </c>
      <c r="Z191" s="237">
        <v>311.96</v>
      </c>
      <c r="AA191" s="237">
        <v>305.15</v>
      </c>
      <c r="AB191" s="237">
        <v>298.34</v>
      </c>
      <c r="AC191" s="237">
        <v>291.54</v>
      </c>
      <c r="AD191" s="237">
        <v>284.73</v>
      </c>
      <c r="AE191" s="370">
        <v>187</v>
      </c>
      <c r="AF191" s="374">
        <v>219.46</v>
      </c>
      <c r="AG191" s="374">
        <v>224.26</v>
      </c>
      <c r="AH191" s="374">
        <v>229.07</v>
      </c>
      <c r="AI191" s="374">
        <v>233.88</v>
      </c>
      <c r="AJ191" s="374">
        <v>238.68</v>
      </c>
      <c r="AK191" s="374">
        <v>243.49</v>
      </c>
      <c r="AL191" s="374">
        <v>248.29</v>
      </c>
      <c r="AM191" s="374">
        <v>253.1</v>
      </c>
      <c r="AN191" s="375">
        <v>257.91</v>
      </c>
      <c r="AO191" s="403">
        <v>262.71</v>
      </c>
      <c r="AP191" s="403">
        <v>267.52</v>
      </c>
      <c r="AQ191" s="375">
        <v>272.32</v>
      </c>
      <c r="AR191" s="375">
        <v>277.13</v>
      </c>
      <c r="AS191" s="367">
        <v>281.94</v>
      </c>
      <c r="AT191" s="376">
        <v>286.74</v>
      </c>
      <c r="AU191" s="237">
        <v>291.55</v>
      </c>
      <c r="AV191" s="237">
        <v>296.35</v>
      </c>
      <c r="AW191" s="237">
        <v>301.16</v>
      </c>
      <c r="AX191" s="237">
        <v>305.96</v>
      </c>
      <c r="AY191" s="237">
        <v>310.77</v>
      </c>
      <c r="AZ191" s="237">
        <v>315.58</v>
      </c>
      <c r="BA191" s="237">
        <v>272.91</v>
      </c>
      <c r="BB191" s="237">
        <v>277.71</v>
      </c>
      <c r="BC191" s="237">
        <v>282.52</v>
      </c>
      <c r="BD191" s="237">
        <v>287.32</v>
      </c>
      <c r="BE191" s="237">
        <v>200.82</v>
      </c>
      <c r="BF191" s="237">
        <v>196.01</v>
      </c>
      <c r="BG191" s="237">
        <v>191.21</v>
      </c>
      <c r="BH191" s="237">
        <v>186.4</v>
      </c>
      <c r="BI191" s="237">
        <v>181.59</v>
      </c>
    </row>
    <row r="192" spans="1:61" ht="21">
      <c r="A192" s="374">
        <v>367.43</v>
      </c>
      <c r="B192" s="374">
        <v>374.27</v>
      </c>
      <c r="C192" s="374">
        <v>381.11</v>
      </c>
      <c r="D192" s="374">
        <v>387.96</v>
      </c>
      <c r="E192" s="374">
        <v>394.8</v>
      </c>
      <c r="F192" s="374">
        <v>401.64</v>
      </c>
      <c r="G192" s="374">
        <v>408.49</v>
      </c>
      <c r="H192" s="374">
        <v>415.33</v>
      </c>
      <c r="I192" s="375">
        <v>422.17</v>
      </c>
      <c r="J192" s="621">
        <v>429.01</v>
      </c>
      <c r="K192" s="621">
        <v>435.86</v>
      </c>
      <c r="L192" s="375">
        <v>442.7</v>
      </c>
      <c r="M192" s="375">
        <v>449.54</v>
      </c>
      <c r="N192" s="629">
        <v>456.39</v>
      </c>
      <c r="O192" s="376">
        <v>463.23</v>
      </c>
      <c r="P192" s="237">
        <v>470.07</v>
      </c>
      <c r="Q192" s="237">
        <v>476.92</v>
      </c>
      <c r="R192" s="237">
        <v>483.76</v>
      </c>
      <c r="S192" s="237">
        <v>490.6</v>
      </c>
      <c r="T192" s="237">
        <v>497.45</v>
      </c>
      <c r="U192" s="237">
        <v>504.29</v>
      </c>
      <c r="V192" s="237">
        <v>416.01</v>
      </c>
      <c r="W192" s="237">
        <v>422.85</v>
      </c>
      <c r="X192" s="237">
        <v>429.7</v>
      </c>
      <c r="Y192" s="237">
        <v>436.54</v>
      </c>
      <c r="Z192" s="237">
        <v>313.36</v>
      </c>
      <c r="AA192" s="237">
        <v>306.52</v>
      </c>
      <c r="AB192" s="237">
        <v>299.68</v>
      </c>
      <c r="AC192" s="237">
        <v>292.83</v>
      </c>
      <c r="AD192" s="237">
        <v>285.99</v>
      </c>
      <c r="AE192" s="370">
        <v>188</v>
      </c>
      <c r="AF192" s="374">
        <v>220.52</v>
      </c>
      <c r="AG192" s="374">
        <v>225.35</v>
      </c>
      <c r="AH192" s="374">
        <v>230.18</v>
      </c>
      <c r="AI192" s="374">
        <v>235.01</v>
      </c>
      <c r="AJ192" s="374">
        <v>239.84</v>
      </c>
      <c r="AK192" s="374">
        <v>244.67</v>
      </c>
      <c r="AL192" s="374">
        <v>249.5</v>
      </c>
      <c r="AM192" s="374">
        <v>254.34</v>
      </c>
      <c r="AN192" s="375">
        <v>259.17</v>
      </c>
      <c r="AO192" s="403">
        <v>264</v>
      </c>
      <c r="AP192" s="403">
        <v>268.83</v>
      </c>
      <c r="AQ192" s="375">
        <v>273.66</v>
      </c>
      <c r="AR192" s="375">
        <v>278.49</v>
      </c>
      <c r="AS192" s="367">
        <v>283.33</v>
      </c>
      <c r="AT192" s="376">
        <v>288.16</v>
      </c>
      <c r="AU192" s="237">
        <v>292.99</v>
      </c>
      <c r="AV192" s="237">
        <v>297.82</v>
      </c>
      <c r="AW192" s="237">
        <v>302.65</v>
      </c>
      <c r="AX192" s="237">
        <v>307.48</v>
      </c>
      <c r="AY192" s="237">
        <v>312.32</v>
      </c>
      <c r="AZ192" s="237">
        <v>317.15</v>
      </c>
      <c r="BA192" s="237">
        <v>274.29</v>
      </c>
      <c r="BB192" s="237">
        <v>279.12</v>
      </c>
      <c r="BC192" s="237">
        <v>283.96</v>
      </c>
      <c r="BD192" s="237">
        <v>288.79</v>
      </c>
      <c r="BE192" s="237">
        <v>201.82</v>
      </c>
      <c r="BF192" s="237">
        <v>196.99</v>
      </c>
      <c r="BG192" s="237">
        <v>192.16</v>
      </c>
      <c r="BH192" s="237">
        <v>187.32</v>
      </c>
      <c r="BI192" s="237">
        <v>182.49</v>
      </c>
    </row>
    <row r="193" spans="1:61" ht="21">
      <c r="A193" s="374">
        <v>369.52</v>
      </c>
      <c r="B193" s="374">
        <v>376.4</v>
      </c>
      <c r="C193" s="374">
        <v>383.28</v>
      </c>
      <c r="D193" s="374">
        <v>390.16</v>
      </c>
      <c r="E193" s="374">
        <v>397.04</v>
      </c>
      <c r="F193" s="374">
        <v>403.92</v>
      </c>
      <c r="G193" s="374">
        <v>410.8</v>
      </c>
      <c r="H193" s="374">
        <v>417.68</v>
      </c>
      <c r="I193" s="375">
        <v>424.56</v>
      </c>
      <c r="J193" s="621">
        <v>431.44</v>
      </c>
      <c r="K193" s="621">
        <v>438.32</v>
      </c>
      <c r="L193" s="375">
        <v>445.2</v>
      </c>
      <c r="M193" s="375">
        <v>452.08</v>
      </c>
      <c r="N193" s="629">
        <v>458.96</v>
      </c>
      <c r="O193" s="376">
        <v>465.84</v>
      </c>
      <c r="P193" s="237">
        <v>472.72</v>
      </c>
      <c r="Q193" s="237">
        <v>479.59</v>
      </c>
      <c r="R193" s="237">
        <v>486.47</v>
      </c>
      <c r="S193" s="237">
        <v>493.35</v>
      </c>
      <c r="T193" s="237">
        <v>500.23</v>
      </c>
      <c r="U193" s="237">
        <v>507.11</v>
      </c>
      <c r="V193" s="237">
        <v>418.31</v>
      </c>
      <c r="W193" s="237">
        <v>425.19</v>
      </c>
      <c r="X193" s="237">
        <v>432.06</v>
      </c>
      <c r="Y193" s="237">
        <v>438.94</v>
      </c>
      <c r="Z193" s="237">
        <v>315.11</v>
      </c>
      <c r="AA193" s="237">
        <v>308.23</v>
      </c>
      <c r="AB193" s="237">
        <v>301.35</v>
      </c>
      <c r="AC193" s="237">
        <v>294.47</v>
      </c>
      <c r="AD193" s="237">
        <v>287.59</v>
      </c>
      <c r="AE193" s="370">
        <v>189</v>
      </c>
      <c r="AF193" s="374">
        <v>221.73</v>
      </c>
      <c r="AG193" s="374">
        <v>226.58</v>
      </c>
      <c r="AH193" s="374">
        <v>231.44</v>
      </c>
      <c r="AI193" s="374">
        <v>236.3</v>
      </c>
      <c r="AJ193" s="374">
        <v>241.16</v>
      </c>
      <c r="AK193" s="374">
        <v>246.01</v>
      </c>
      <c r="AL193" s="374">
        <v>250.87</v>
      </c>
      <c r="AM193" s="374">
        <v>255.73</v>
      </c>
      <c r="AN193" s="375">
        <v>260.59</v>
      </c>
      <c r="AO193" s="403">
        <v>265.44</v>
      </c>
      <c r="AP193" s="403">
        <v>270.3</v>
      </c>
      <c r="AQ193" s="375">
        <v>275.16</v>
      </c>
      <c r="AR193" s="375">
        <v>280.01</v>
      </c>
      <c r="AS193" s="367">
        <v>284.87</v>
      </c>
      <c r="AT193" s="376">
        <v>289.73</v>
      </c>
      <c r="AU193" s="237">
        <v>294.59</v>
      </c>
      <c r="AV193" s="237">
        <v>299.44</v>
      </c>
      <c r="AW193" s="237">
        <v>304.3</v>
      </c>
      <c r="AX193" s="237">
        <v>309.16</v>
      </c>
      <c r="AY193" s="237">
        <v>314.02</v>
      </c>
      <c r="AZ193" s="237">
        <v>318.87</v>
      </c>
      <c r="BA193" s="237">
        <v>275.78</v>
      </c>
      <c r="BB193" s="237">
        <v>280.63</v>
      </c>
      <c r="BC193" s="237">
        <v>285.49</v>
      </c>
      <c r="BD193" s="237">
        <v>290.35</v>
      </c>
      <c r="BE193" s="237">
        <v>202.92</v>
      </c>
      <c r="BF193" s="237">
        <v>198.06</v>
      </c>
      <c r="BG193" s="237">
        <v>193.2</v>
      </c>
      <c r="BH193" s="237">
        <v>188.34</v>
      </c>
      <c r="BI193" s="237">
        <v>183.49</v>
      </c>
    </row>
    <row r="194" spans="1:61" ht="21">
      <c r="A194" s="374">
        <v>371.62</v>
      </c>
      <c r="B194" s="374">
        <v>378.54</v>
      </c>
      <c r="C194" s="374">
        <v>385.46</v>
      </c>
      <c r="D194" s="374">
        <v>392.37</v>
      </c>
      <c r="E194" s="374">
        <v>399.29</v>
      </c>
      <c r="F194" s="374">
        <v>406.2</v>
      </c>
      <c r="G194" s="374">
        <v>413.12</v>
      </c>
      <c r="H194" s="374">
        <v>420.04</v>
      </c>
      <c r="I194" s="375">
        <v>426.95</v>
      </c>
      <c r="J194" s="621">
        <v>433.87</v>
      </c>
      <c r="K194" s="621">
        <v>440.78</v>
      </c>
      <c r="L194" s="375">
        <v>447.7</v>
      </c>
      <c r="M194" s="375">
        <v>454.62</v>
      </c>
      <c r="N194" s="629">
        <v>461.53</v>
      </c>
      <c r="O194" s="376">
        <v>468.45</v>
      </c>
      <c r="P194" s="237">
        <v>475.36</v>
      </c>
      <c r="Q194" s="237">
        <v>482.28</v>
      </c>
      <c r="R194" s="237">
        <v>489.2</v>
      </c>
      <c r="S194" s="237">
        <v>496.11</v>
      </c>
      <c r="T194" s="237">
        <v>503.03</v>
      </c>
      <c r="U194" s="237">
        <v>509.94</v>
      </c>
      <c r="V194" s="237">
        <v>420.61</v>
      </c>
      <c r="W194" s="237">
        <v>427.52</v>
      </c>
      <c r="X194" s="237">
        <v>434.44</v>
      </c>
      <c r="Y194" s="237">
        <v>441.35</v>
      </c>
      <c r="Z194" s="237">
        <v>316.87</v>
      </c>
      <c r="AA194" s="237">
        <v>309.95</v>
      </c>
      <c r="AB194" s="237">
        <v>303.03</v>
      </c>
      <c r="AC194" s="237">
        <v>296.12</v>
      </c>
      <c r="AD194" s="237">
        <v>289.2</v>
      </c>
      <c r="AE194" s="370">
        <v>190</v>
      </c>
      <c r="AF194" s="374">
        <v>222.94</v>
      </c>
      <c r="AG194" s="374">
        <v>227.82</v>
      </c>
      <c r="AH194" s="374">
        <v>232.71</v>
      </c>
      <c r="AI194" s="374">
        <v>237.59</v>
      </c>
      <c r="AJ194" s="374">
        <v>242.47</v>
      </c>
      <c r="AK194" s="374">
        <v>247.36</v>
      </c>
      <c r="AL194" s="374">
        <v>252.24</v>
      </c>
      <c r="AM194" s="374">
        <v>257.12</v>
      </c>
      <c r="AN194" s="375">
        <v>262</v>
      </c>
      <c r="AO194" s="403">
        <v>266.89</v>
      </c>
      <c r="AP194" s="403">
        <v>271.77</v>
      </c>
      <c r="AQ194" s="375">
        <v>276.65</v>
      </c>
      <c r="AR194" s="375">
        <v>281.54</v>
      </c>
      <c r="AS194" s="367">
        <v>286.42</v>
      </c>
      <c r="AT194" s="376">
        <v>291.3</v>
      </c>
      <c r="AU194" s="237">
        <v>296.19</v>
      </c>
      <c r="AV194" s="237">
        <v>301.07</v>
      </c>
      <c r="AW194" s="237">
        <v>305.95</v>
      </c>
      <c r="AX194" s="237">
        <v>310.83</v>
      </c>
      <c r="AY194" s="237">
        <v>315.72</v>
      </c>
      <c r="AZ194" s="237">
        <v>320.6</v>
      </c>
      <c r="BA194" s="237">
        <v>277.26</v>
      </c>
      <c r="BB194" s="237">
        <v>282.14</v>
      </c>
      <c r="BC194" s="237">
        <v>287.03</v>
      </c>
      <c r="BD194" s="237">
        <v>291.91</v>
      </c>
      <c r="BE194" s="237">
        <v>204.02</v>
      </c>
      <c r="BF194" s="237">
        <v>199.13</v>
      </c>
      <c r="BG194" s="237">
        <v>194.25</v>
      </c>
      <c r="BH194" s="237">
        <v>189.37</v>
      </c>
      <c r="BI194" s="237">
        <v>184.48</v>
      </c>
    </row>
    <row r="195" spans="1:61" ht="21">
      <c r="A195" s="374">
        <v>373.74</v>
      </c>
      <c r="B195" s="374">
        <v>380.69</v>
      </c>
      <c r="C195" s="374">
        <v>387.64</v>
      </c>
      <c r="D195" s="374">
        <v>394.59</v>
      </c>
      <c r="E195" s="374">
        <v>401.55</v>
      </c>
      <c r="F195" s="374">
        <v>408.5</v>
      </c>
      <c r="G195" s="374">
        <v>415.45</v>
      </c>
      <c r="H195" s="374">
        <v>422.4</v>
      </c>
      <c r="I195" s="375">
        <v>429.36</v>
      </c>
      <c r="J195" s="621">
        <v>436.31</v>
      </c>
      <c r="K195" s="621">
        <v>443.26</v>
      </c>
      <c r="L195" s="375">
        <v>450.21</v>
      </c>
      <c r="M195" s="375">
        <v>457.17</v>
      </c>
      <c r="N195" s="629">
        <v>464.12</v>
      </c>
      <c r="O195" s="376">
        <v>471.07</v>
      </c>
      <c r="P195" s="237">
        <v>478.02</v>
      </c>
      <c r="Q195" s="237">
        <v>484.97</v>
      </c>
      <c r="R195" s="237">
        <v>491.93</v>
      </c>
      <c r="S195" s="237">
        <v>498.88</v>
      </c>
      <c r="T195" s="237">
        <v>505.83</v>
      </c>
      <c r="U195" s="237">
        <v>512.78</v>
      </c>
      <c r="V195" s="237">
        <v>422.91</v>
      </c>
      <c r="W195" s="237">
        <v>429.86</v>
      </c>
      <c r="X195" s="237">
        <v>436.81</v>
      </c>
      <c r="Y195" s="237">
        <v>443.77</v>
      </c>
      <c r="Z195" s="237">
        <v>318.62</v>
      </c>
      <c r="AA195" s="237">
        <v>311.67</v>
      </c>
      <c r="AB195" s="237">
        <v>304.72</v>
      </c>
      <c r="AC195" s="237">
        <v>297.77</v>
      </c>
      <c r="AD195" s="237">
        <v>290.81</v>
      </c>
      <c r="AE195" s="370">
        <v>191</v>
      </c>
      <c r="AF195" s="374">
        <v>224.26</v>
      </c>
      <c r="AG195" s="374">
        <v>229.07</v>
      </c>
      <c r="AH195" s="374">
        <v>233.97</v>
      </c>
      <c r="AI195" s="374">
        <v>238.88</v>
      </c>
      <c r="AJ195" s="374">
        <v>243.79</v>
      </c>
      <c r="AK195" s="374">
        <v>248.7</v>
      </c>
      <c r="AL195" s="374">
        <v>253.61</v>
      </c>
      <c r="AM195" s="374">
        <v>258.52</v>
      </c>
      <c r="AN195" s="375">
        <v>263.43</v>
      </c>
      <c r="AO195" s="403">
        <v>268.34</v>
      </c>
      <c r="AP195" s="403">
        <v>273.24</v>
      </c>
      <c r="AQ195" s="375">
        <v>278.15</v>
      </c>
      <c r="AR195" s="375">
        <v>283.06</v>
      </c>
      <c r="AS195" s="367">
        <v>287.97</v>
      </c>
      <c r="AT195" s="376">
        <v>292.88</v>
      </c>
      <c r="AU195" s="237">
        <v>297.79</v>
      </c>
      <c r="AV195" s="237">
        <v>302.7</v>
      </c>
      <c r="AW195" s="237">
        <v>307.61</v>
      </c>
      <c r="AX195" s="237">
        <v>312.51</v>
      </c>
      <c r="AY195" s="237">
        <v>317.42</v>
      </c>
      <c r="AZ195" s="237">
        <v>322.33</v>
      </c>
      <c r="BA195" s="237">
        <v>278.75</v>
      </c>
      <c r="BB195" s="237">
        <v>283.66</v>
      </c>
      <c r="BC195" s="237">
        <v>288.56</v>
      </c>
      <c r="BD195" s="237">
        <v>293.47</v>
      </c>
      <c r="BE195" s="237">
        <v>205.12</v>
      </c>
      <c r="BF195" s="237">
        <v>200.21</v>
      </c>
      <c r="BG195" s="237">
        <v>195.3</v>
      </c>
      <c r="BH195" s="237">
        <v>190.39</v>
      </c>
      <c r="BI195" s="237">
        <v>185.48</v>
      </c>
    </row>
    <row r="196" spans="1:61" ht="21">
      <c r="A196" s="374">
        <v>375.24</v>
      </c>
      <c r="B196" s="374">
        <v>382.23</v>
      </c>
      <c r="C196" s="374">
        <v>389.22</v>
      </c>
      <c r="D196" s="374">
        <v>396.21</v>
      </c>
      <c r="E196" s="374">
        <v>403.2</v>
      </c>
      <c r="F196" s="374">
        <v>410.19</v>
      </c>
      <c r="G196" s="374">
        <v>417.18</v>
      </c>
      <c r="H196" s="374">
        <v>424.17</v>
      </c>
      <c r="I196" s="375">
        <v>431.15</v>
      </c>
      <c r="J196" s="621">
        <v>438.14</v>
      </c>
      <c r="K196" s="621">
        <v>445.13</v>
      </c>
      <c r="L196" s="375">
        <v>452.12</v>
      </c>
      <c r="M196" s="375">
        <v>459.11</v>
      </c>
      <c r="N196" s="629">
        <v>466.1</v>
      </c>
      <c r="O196" s="376">
        <v>473.09</v>
      </c>
      <c r="P196" s="237">
        <v>480.08</v>
      </c>
      <c r="Q196" s="237">
        <v>487.06</v>
      </c>
      <c r="R196" s="237">
        <v>494.05</v>
      </c>
      <c r="S196" s="237">
        <v>501.04</v>
      </c>
      <c r="T196" s="237">
        <v>508.03</v>
      </c>
      <c r="U196" s="237">
        <v>515.02</v>
      </c>
      <c r="V196" s="237">
        <v>424.86</v>
      </c>
      <c r="W196" s="237">
        <v>431.85</v>
      </c>
      <c r="X196" s="237">
        <v>438.84</v>
      </c>
      <c r="Y196" s="237">
        <v>445.83</v>
      </c>
      <c r="Z196" s="237">
        <v>320.03</v>
      </c>
      <c r="AA196" s="237">
        <v>313.04</v>
      </c>
      <c r="AB196" s="237">
        <v>306.05</v>
      </c>
      <c r="AC196" s="237">
        <v>299.06</v>
      </c>
      <c r="AD196" s="237">
        <v>292.07</v>
      </c>
      <c r="AE196" s="370">
        <v>192</v>
      </c>
      <c r="AF196" s="374">
        <v>225.21</v>
      </c>
      <c r="AG196" s="374">
        <v>230.15</v>
      </c>
      <c r="AH196" s="374">
        <v>235.08</v>
      </c>
      <c r="AI196" s="374">
        <v>240.02</v>
      </c>
      <c r="AJ196" s="374">
        <v>244.95</v>
      </c>
      <c r="AK196" s="374">
        <v>249.89</v>
      </c>
      <c r="AL196" s="374">
        <v>254.82</v>
      </c>
      <c r="AM196" s="374">
        <v>259.75</v>
      </c>
      <c r="AN196" s="375">
        <v>264.69</v>
      </c>
      <c r="AO196" s="403">
        <v>269.62</v>
      </c>
      <c r="AP196" s="403">
        <v>274.56</v>
      </c>
      <c r="AQ196" s="375">
        <v>279.49</v>
      </c>
      <c r="AR196" s="375">
        <v>284.43</v>
      </c>
      <c r="AS196" s="367">
        <v>289.36</v>
      </c>
      <c r="AT196" s="376">
        <v>294.3</v>
      </c>
      <c r="AU196" s="237">
        <v>299.23</v>
      </c>
      <c r="AV196" s="237">
        <v>304.16</v>
      </c>
      <c r="AW196" s="237">
        <v>309.1</v>
      </c>
      <c r="AX196" s="237">
        <v>314.03</v>
      </c>
      <c r="AY196" s="237">
        <v>318.97</v>
      </c>
      <c r="AZ196" s="237">
        <v>323.9</v>
      </c>
      <c r="BA196" s="237">
        <v>280.13</v>
      </c>
      <c r="BB196" s="237">
        <v>285.07</v>
      </c>
      <c r="BC196" s="237">
        <v>290</v>
      </c>
      <c r="BD196" s="237">
        <v>294.94</v>
      </c>
      <c r="BE196" s="237">
        <v>206.12</v>
      </c>
      <c r="BF196" s="237">
        <v>201.18</v>
      </c>
      <c r="BG196" s="237">
        <v>196.25</v>
      </c>
      <c r="BH196" s="237">
        <v>191.31</v>
      </c>
      <c r="BI196" s="237">
        <v>186.38</v>
      </c>
    </row>
    <row r="197" spans="1:61" ht="21">
      <c r="A197" s="374">
        <v>377.36</v>
      </c>
      <c r="B197" s="374">
        <v>384.39</v>
      </c>
      <c r="C197" s="374">
        <v>391.41</v>
      </c>
      <c r="D197" s="374">
        <v>398.44</v>
      </c>
      <c r="E197" s="374">
        <v>405.46</v>
      </c>
      <c r="F197" s="374">
        <v>412.49</v>
      </c>
      <c r="G197" s="374">
        <v>419.52</v>
      </c>
      <c r="H197" s="374">
        <v>426.54</v>
      </c>
      <c r="I197" s="375">
        <v>433.57</v>
      </c>
      <c r="J197" s="621">
        <v>440.59</v>
      </c>
      <c r="K197" s="621">
        <v>447.62</v>
      </c>
      <c r="L197" s="375">
        <v>454.64</v>
      </c>
      <c r="M197" s="375">
        <v>461.67</v>
      </c>
      <c r="N197" s="629">
        <v>468.69</v>
      </c>
      <c r="O197" s="376">
        <v>475.72</v>
      </c>
      <c r="P197" s="237">
        <v>482.74</v>
      </c>
      <c r="Q197" s="237">
        <v>489.77</v>
      </c>
      <c r="R197" s="237">
        <v>496.79</v>
      </c>
      <c r="S197" s="237">
        <v>503.82</v>
      </c>
      <c r="T197" s="237">
        <v>510.84</v>
      </c>
      <c r="U197" s="237">
        <v>517.87</v>
      </c>
      <c r="V197" s="237">
        <v>427.17</v>
      </c>
      <c r="W197" s="237">
        <v>434.2</v>
      </c>
      <c r="X197" s="237">
        <v>441.22</v>
      </c>
      <c r="Y197" s="237">
        <v>448.25</v>
      </c>
      <c r="Z197" s="237">
        <v>321.79</v>
      </c>
      <c r="AA197" s="237">
        <v>314.77</v>
      </c>
      <c r="AB197" s="237">
        <v>307.74</v>
      </c>
      <c r="AC197" s="237">
        <v>300.72</v>
      </c>
      <c r="AD197" s="237">
        <v>293.69</v>
      </c>
      <c r="AE197" s="370">
        <v>193</v>
      </c>
      <c r="AF197" s="374">
        <v>226.43</v>
      </c>
      <c r="AG197" s="374">
        <v>231.39</v>
      </c>
      <c r="AH197" s="374">
        <v>236.35</v>
      </c>
      <c r="AI197" s="374">
        <v>241.31</v>
      </c>
      <c r="AJ197" s="374">
        <v>246.27</v>
      </c>
      <c r="AK197" s="374">
        <v>251.23</v>
      </c>
      <c r="AL197" s="374">
        <v>256.19</v>
      </c>
      <c r="AM197" s="374">
        <v>261.15</v>
      </c>
      <c r="AN197" s="375">
        <v>266.11</v>
      </c>
      <c r="AO197" s="403">
        <v>271.07</v>
      </c>
      <c r="AP197" s="403">
        <v>276.03</v>
      </c>
      <c r="AQ197" s="375">
        <v>280.99</v>
      </c>
      <c r="AR197" s="375">
        <v>285.95</v>
      </c>
      <c r="AS197" s="367">
        <v>290.91</v>
      </c>
      <c r="AT197" s="376">
        <v>295.87</v>
      </c>
      <c r="AU197" s="237">
        <v>300.83</v>
      </c>
      <c r="AV197" s="237">
        <v>305.79</v>
      </c>
      <c r="AW197" s="237">
        <v>310.75</v>
      </c>
      <c r="AX197" s="237">
        <v>315.71</v>
      </c>
      <c r="AY197" s="237">
        <v>320.67</v>
      </c>
      <c r="AZ197" s="237">
        <v>325.03</v>
      </c>
      <c r="BA197" s="237">
        <v>281.62</v>
      </c>
      <c r="BB197" s="237">
        <v>286.58</v>
      </c>
      <c r="BC197" s="237">
        <v>291.54</v>
      </c>
      <c r="BD197" s="237">
        <v>296.5</v>
      </c>
      <c r="BE197" s="237">
        <v>207.22</v>
      </c>
      <c r="BF197" s="237">
        <v>202.26</v>
      </c>
      <c r="BG197" s="237">
        <v>197.3</v>
      </c>
      <c r="BH197" s="237">
        <v>192.34</v>
      </c>
      <c r="BI197" s="237">
        <v>187.38</v>
      </c>
    </row>
    <row r="198" spans="1:61" ht="21">
      <c r="A198" s="374">
        <v>379.49</v>
      </c>
      <c r="B198" s="374">
        <v>386.56</v>
      </c>
      <c r="C198" s="374">
        <v>393.62</v>
      </c>
      <c r="D198" s="374">
        <v>400.68</v>
      </c>
      <c r="E198" s="374">
        <v>407.74</v>
      </c>
      <c r="F198" s="374">
        <v>414.8</v>
      </c>
      <c r="G198" s="374">
        <v>421.86</v>
      </c>
      <c r="H198" s="374">
        <v>428.92</v>
      </c>
      <c r="I198" s="375">
        <v>435.99</v>
      </c>
      <c r="J198" s="621">
        <v>443.05</v>
      </c>
      <c r="K198" s="621">
        <v>450.11</v>
      </c>
      <c r="L198" s="375">
        <v>457.17</v>
      </c>
      <c r="M198" s="375">
        <v>464.23</v>
      </c>
      <c r="N198" s="629">
        <v>471.29</v>
      </c>
      <c r="O198" s="376">
        <v>478.36</v>
      </c>
      <c r="P198" s="237">
        <v>485.42</v>
      </c>
      <c r="Q198" s="237">
        <v>492.48</v>
      </c>
      <c r="R198" s="237">
        <v>499.54</v>
      </c>
      <c r="S198" s="237">
        <v>506.6</v>
      </c>
      <c r="T198" s="237">
        <v>513.66</v>
      </c>
      <c r="U198" s="237">
        <v>520.73</v>
      </c>
      <c r="V198" s="237">
        <v>429.49</v>
      </c>
      <c r="W198" s="237">
        <v>436.55</v>
      </c>
      <c r="X198" s="237">
        <v>443.61</v>
      </c>
      <c r="Y198" s="237">
        <v>450.67</v>
      </c>
      <c r="Z198" s="237">
        <v>323.56</v>
      </c>
      <c r="AA198" s="237">
        <v>316.5</v>
      </c>
      <c r="AB198" s="237">
        <v>309.44</v>
      </c>
      <c r="AC198" s="237">
        <v>302.38</v>
      </c>
      <c r="AD198" s="237">
        <v>295.32</v>
      </c>
      <c r="AE198" s="370">
        <v>194</v>
      </c>
      <c r="AF198" s="374">
        <v>227.65</v>
      </c>
      <c r="AG198" s="374">
        <v>232.64</v>
      </c>
      <c r="AH198" s="374">
        <v>237.62</v>
      </c>
      <c r="AI198" s="374">
        <v>242.61</v>
      </c>
      <c r="AJ198" s="374">
        <v>247.6</v>
      </c>
      <c r="AK198" s="374">
        <v>252.58</v>
      </c>
      <c r="AL198" s="374">
        <v>257.57</v>
      </c>
      <c r="AM198" s="374">
        <v>262.55</v>
      </c>
      <c r="AN198" s="375">
        <v>267.54</v>
      </c>
      <c r="AO198" s="403">
        <v>272.53</v>
      </c>
      <c r="AP198" s="403">
        <v>277.51</v>
      </c>
      <c r="AQ198" s="375">
        <v>282.5</v>
      </c>
      <c r="AR198" s="375">
        <v>287.48</v>
      </c>
      <c r="AS198" s="367">
        <v>292.47</v>
      </c>
      <c r="AT198" s="376">
        <v>297.45</v>
      </c>
      <c r="AU198" s="237">
        <v>302.44</v>
      </c>
      <c r="AV198" s="237">
        <v>307.43</v>
      </c>
      <c r="AW198" s="237">
        <v>312.41</v>
      </c>
      <c r="AX198" s="237">
        <v>317.4</v>
      </c>
      <c r="AY198" s="237">
        <v>322.38</v>
      </c>
      <c r="AZ198" s="237">
        <v>327.37</v>
      </c>
      <c r="BA198" s="237">
        <v>283.11</v>
      </c>
      <c r="BB198" s="237">
        <v>288.09</v>
      </c>
      <c r="BC198" s="237">
        <v>293.08</v>
      </c>
      <c r="BD198" s="237">
        <v>298.07</v>
      </c>
      <c r="BE198" s="237">
        <v>208.32</v>
      </c>
      <c r="BF198" s="237">
        <v>203.34</v>
      </c>
      <c r="BG198" s="237">
        <v>198.35</v>
      </c>
      <c r="BH198" s="237">
        <v>193.36</v>
      </c>
      <c r="BI198" s="237">
        <v>188.38</v>
      </c>
    </row>
    <row r="199" spans="1:61" ht="21">
      <c r="A199" s="374">
        <v>381.63</v>
      </c>
      <c r="B199" s="374">
        <v>388.73</v>
      </c>
      <c r="C199" s="374">
        <v>395.83</v>
      </c>
      <c r="D199" s="374">
        <v>402.93</v>
      </c>
      <c r="E199" s="374">
        <v>410.02</v>
      </c>
      <c r="F199" s="374">
        <v>417.12</v>
      </c>
      <c r="G199" s="374">
        <v>424.22</v>
      </c>
      <c r="H199" s="374">
        <v>431.32</v>
      </c>
      <c r="I199" s="375">
        <v>438.42</v>
      </c>
      <c r="J199" s="621">
        <v>445.51</v>
      </c>
      <c r="K199" s="621">
        <v>452.61</v>
      </c>
      <c r="L199" s="375">
        <v>459.71</v>
      </c>
      <c r="M199" s="375">
        <v>466.81</v>
      </c>
      <c r="N199" s="629">
        <v>473.91</v>
      </c>
      <c r="O199" s="376">
        <v>481</v>
      </c>
      <c r="P199" s="237">
        <v>488.1</v>
      </c>
      <c r="Q199" s="237">
        <v>495.2</v>
      </c>
      <c r="R199" s="237">
        <v>502.3</v>
      </c>
      <c r="S199" s="237">
        <v>509.4</v>
      </c>
      <c r="T199" s="237">
        <v>516.49</v>
      </c>
      <c r="U199" s="237">
        <v>523.59</v>
      </c>
      <c r="V199" s="237">
        <v>431.81</v>
      </c>
      <c r="W199" s="237">
        <v>438.9</v>
      </c>
      <c r="X199" s="237">
        <v>446</v>
      </c>
      <c r="Y199" s="237">
        <v>453.1</v>
      </c>
      <c r="Z199" s="237">
        <v>325.34</v>
      </c>
      <c r="AA199" s="237">
        <v>318.24</v>
      </c>
      <c r="AB199" s="237">
        <v>311.14</v>
      </c>
      <c r="AC199" s="237">
        <v>304.04</v>
      </c>
      <c r="AD199" s="237">
        <v>296.94</v>
      </c>
      <c r="AE199" s="370">
        <v>195</v>
      </c>
      <c r="AF199" s="374">
        <v>228.71</v>
      </c>
      <c r="AG199" s="374">
        <v>233.72</v>
      </c>
      <c r="AH199" s="374">
        <v>238.73</v>
      </c>
      <c r="AI199" s="374">
        <v>243.74</v>
      </c>
      <c r="AJ199" s="374">
        <v>248.76</v>
      </c>
      <c r="AK199" s="374">
        <v>253.77</v>
      </c>
      <c r="AL199" s="374">
        <v>258.78</v>
      </c>
      <c r="AM199" s="374">
        <v>263.79</v>
      </c>
      <c r="AN199" s="375">
        <v>268.8</v>
      </c>
      <c r="AO199" s="403">
        <v>273.81</v>
      </c>
      <c r="AP199" s="403">
        <v>278.82</v>
      </c>
      <c r="AQ199" s="375">
        <v>283.84</v>
      </c>
      <c r="AR199" s="375">
        <v>288.85</v>
      </c>
      <c r="AS199" s="367">
        <v>293.86</v>
      </c>
      <c r="AT199" s="376">
        <v>298.87</v>
      </c>
      <c r="AU199" s="237">
        <v>303.88</v>
      </c>
      <c r="AV199" s="237">
        <v>308.89</v>
      </c>
      <c r="AW199" s="237">
        <v>313.91</v>
      </c>
      <c r="AX199" s="237">
        <v>318.92</v>
      </c>
      <c r="AY199" s="237">
        <v>323.93</v>
      </c>
      <c r="AZ199" s="379">
        <v>328</v>
      </c>
      <c r="BA199" s="237">
        <v>284.5</v>
      </c>
      <c r="BB199" s="237">
        <v>289.51</v>
      </c>
      <c r="BC199" s="237">
        <v>294.52</v>
      </c>
      <c r="BD199" s="237">
        <v>299.53</v>
      </c>
      <c r="BE199" s="237">
        <v>209.32</v>
      </c>
      <c r="BF199" s="237">
        <v>204.31</v>
      </c>
      <c r="BG199" s="237">
        <v>199.3</v>
      </c>
      <c r="BH199" s="237">
        <v>194.29</v>
      </c>
      <c r="BI199" s="237">
        <v>189.28</v>
      </c>
    </row>
    <row r="200" spans="1:61" ht="21">
      <c r="A200" s="374">
        <v>383.14</v>
      </c>
      <c r="B200" s="374">
        <v>390.27</v>
      </c>
      <c r="C200" s="374">
        <v>397.41</v>
      </c>
      <c r="D200" s="374">
        <v>404.54</v>
      </c>
      <c r="E200" s="374">
        <v>411.68</v>
      </c>
      <c r="F200" s="374">
        <v>418.81</v>
      </c>
      <c r="G200" s="374">
        <v>425.95</v>
      </c>
      <c r="H200" s="374">
        <v>433.08</v>
      </c>
      <c r="I200" s="375">
        <v>440.21</v>
      </c>
      <c r="J200" s="621">
        <v>447.35</v>
      </c>
      <c r="K200" s="621">
        <v>454.48</v>
      </c>
      <c r="L200" s="375">
        <v>461.62</v>
      </c>
      <c r="M200" s="375">
        <v>468.75</v>
      </c>
      <c r="N200" s="629">
        <v>475.89</v>
      </c>
      <c r="O200" s="376">
        <v>483.02</v>
      </c>
      <c r="P200" s="237">
        <v>490.16</v>
      </c>
      <c r="Q200" s="237">
        <v>497.29</v>
      </c>
      <c r="R200" s="237">
        <v>504.42</v>
      </c>
      <c r="S200" s="237">
        <v>511.56</v>
      </c>
      <c r="T200" s="237">
        <v>518.69</v>
      </c>
      <c r="U200" s="237">
        <v>525.83</v>
      </c>
      <c r="V200" s="237">
        <v>433.76</v>
      </c>
      <c r="W200" s="237">
        <v>440.89</v>
      </c>
      <c r="X200" s="237">
        <v>448.03</v>
      </c>
      <c r="Y200" s="237">
        <v>455.16</v>
      </c>
      <c r="Z200" s="237">
        <v>326.74</v>
      </c>
      <c r="AA200" s="237">
        <v>319.61</v>
      </c>
      <c r="AB200" s="237">
        <v>312.47</v>
      </c>
      <c r="AC200" s="237">
        <v>305.34</v>
      </c>
      <c r="AD200" s="237">
        <v>298.21</v>
      </c>
      <c r="AE200" s="370">
        <v>196</v>
      </c>
      <c r="AF200" s="374">
        <v>229.93</v>
      </c>
      <c r="AG200" s="374">
        <v>234.97</v>
      </c>
      <c r="AH200" s="374">
        <v>240.01</v>
      </c>
      <c r="AI200" s="374">
        <v>245.04</v>
      </c>
      <c r="AJ200" s="374">
        <v>250.08</v>
      </c>
      <c r="AK200" s="374">
        <v>255.12</v>
      </c>
      <c r="AL200" s="374">
        <v>260.16</v>
      </c>
      <c r="AM200" s="374">
        <v>265.19</v>
      </c>
      <c r="AN200" s="375">
        <v>270.23</v>
      </c>
      <c r="AO200" s="403">
        <v>275.27</v>
      </c>
      <c r="AP200" s="403">
        <v>280.31</v>
      </c>
      <c r="AQ200" s="375">
        <v>285.34</v>
      </c>
      <c r="AR200" s="375">
        <v>290.38</v>
      </c>
      <c r="AS200" s="367">
        <v>295.42</v>
      </c>
      <c r="AT200" s="376">
        <v>300.45</v>
      </c>
      <c r="AU200" s="237">
        <v>305.49</v>
      </c>
      <c r="AV200" s="237">
        <v>310.53</v>
      </c>
      <c r="AW200" s="237">
        <v>315.57</v>
      </c>
      <c r="AX200" s="237">
        <v>320.6</v>
      </c>
      <c r="AY200" s="237">
        <v>325.64</v>
      </c>
      <c r="AZ200" s="379">
        <v>330.6</v>
      </c>
      <c r="BA200" s="237">
        <v>285.99</v>
      </c>
      <c r="BB200" s="237">
        <v>291.02</v>
      </c>
      <c r="BC200" s="237">
        <v>296.06</v>
      </c>
      <c r="BD200" s="237">
        <v>301.1</v>
      </c>
      <c r="BE200" s="237">
        <v>210.43</v>
      </c>
      <c r="BF200" s="237">
        <v>205.39</v>
      </c>
      <c r="BG200" s="237">
        <v>200.35</v>
      </c>
      <c r="BH200" s="237">
        <v>195.32</v>
      </c>
      <c r="BI200" s="237">
        <v>190.28</v>
      </c>
    </row>
    <row r="201" spans="1:61" ht="21">
      <c r="A201" s="374">
        <v>385.29</v>
      </c>
      <c r="B201" s="374">
        <v>392.46</v>
      </c>
      <c r="C201" s="374">
        <v>399.63</v>
      </c>
      <c r="D201" s="374">
        <v>406.8</v>
      </c>
      <c r="E201" s="374">
        <v>413.97</v>
      </c>
      <c r="F201" s="374">
        <v>421.14</v>
      </c>
      <c r="G201" s="374">
        <v>428.31</v>
      </c>
      <c r="H201" s="374">
        <v>435.48</v>
      </c>
      <c r="I201" s="375">
        <v>442.65</v>
      </c>
      <c r="J201" s="621">
        <v>449.82</v>
      </c>
      <c r="K201" s="621">
        <v>456.99</v>
      </c>
      <c r="L201" s="375">
        <v>464.17</v>
      </c>
      <c r="M201" s="375">
        <v>471.34</v>
      </c>
      <c r="N201" s="629">
        <v>478.51</v>
      </c>
      <c r="O201" s="376">
        <v>485.68</v>
      </c>
      <c r="P201" s="237">
        <v>492.85</v>
      </c>
      <c r="Q201" s="237">
        <v>500.02</v>
      </c>
      <c r="R201" s="237">
        <v>507.19</v>
      </c>
      <c r="S201" s="237">
        <v>514.36</v>
      </c>
      <c r="T201" s="237">
        <v>521.53</v>
      </c>
      <c r="U201" s="237">
        <v>528.7</v>
      </c>
      <c r="V201" s="237">
        <v>436.08</v>
      </c>
      <c r="W201" s="237">
        <v>443.25</v>
      </c>
      <c r="X201" s="237">
        <v>450.43</v>
      </c>
      <c r="Y201" s="237">
        <v>457.6</v>
      </c>
      <c r="Z201" s="237">
        <v>328.52</v>
      </c>
      <c r="AA201" s="237">
        <v>321.35</v>
      </c>
      <c r="AB201" s="237">
        <v>314.18</v>
      </c>
      <c r="AC201" s="237">
        <v>307.01</v>
      </c>
      <c r="AD201" s="237">
        <v>299.84</v>
      </c>
      <c r="AE201" s="370">
        <v>197</v>
      </c>
      <c r="AF201" s="374">
        <v>231.16</v>
      </c>
      <c r="AG201" s="374">
        <v>236.22</v>
      </c>
      <c r="AH201" s="374">
        <v>241.28</v>
      </c>
      <c r="AI201" s="374">
        <v>246.35</v>
      </c>
      <c r="AJ201" s="374">
        <v>251.41</v>
      </c>
      <c r="AK201" s="374">
        <v>256.47</v>
      </c>
      <c r="AL201" s="374">
        <v>261.54</v>
      </c>
      <c r="AM201" s="374">
        <v>266.6</v>
      </c>
      <c r="AN201" s="375">
        <v>271.66</v>
      </c>
      <c r="AO201" s="403">
        <v>276.73</v>
      </c>
      <c r="AP201" s="403">
        <v>281.79</v>
      </c>
      <c r="AQ201" s="375">
        <v>286.85</v>
      </c>
      <c r="AR201" s="375">
        <v>291.91</v>
      </c>
      <c r="AS201" s="367">
        <v>296.98</v>
      </c>
      <c r="AT201" s="376">
        <v>302.04</v>
      </c>
      <c r="AU201" s="237">
        <v>307.1</v>
      </c>
      <c r="AV201" s="237">
        <v>312.17</v>
      </c>
      <c r="AW201" s="237">
        <v>317.23</v>
      </c>
      <c r="AX201" s="237">
        <v>322.29</v>
      </c>
      <c r="AY201" s="237">
        <v>327.35</v>
      </c>
      <c r="AZ201" s="237">
        <v>332.42</v>
      </c>
      <c r="BA201" s="237">
        <v>287.48</v>
      </c>
      <c r="BB201" s="237">
        <v>292.54</v>
      </c>
      <c r="BC201" s="237">
        <v>297.6</v>
      </c>
      <c r="BD201" s="237">
        <v>302.67</v>
      </c>
      <c r="BE201" s="237">
        <v>211.53</v>
      </c>
      <c r="BF201" s="237">
        <v>206.47</v>
      </c>
      <c r="BG201" s="237">
        <v>201.41</v>
      </c>
      <c r="BH201" s="237">
        <v>196.35</v>
      </c>
      <c r="BI201" s="237">
        <v>191.28</v>
      </c>
    </row>
    <row r="202" spans="1:61" ht="21">
      <c r="A202" s="354">
        <v>387.44</v>
      </c>
      <c r="B202" s="354">
        <v>394.65</v>
      </c>
      <c r="C202" s="354">
        <v>401.86</v>
      </c>
      <c r="D202" s="354">
        <v>409.07</v>
      </c>
      <c r="E202" s="354">
        <v>416.27</v>
      </c>
      <c r="F202" s="354">
        <v>423.48</v>
      </c>
      <c r="G202" s="354">
        <v>430.69</v>
      </c>
      <c r="H202" s="354">
        <v>437.89</v>
      </c>
      <c r="I202" s="355">
        <v>445.1</v>
      </c>
      <c r="J202" s="618">
        <v>452.31</v>
      </c>
      <c r="K202" s="618">
        <v>459.52</v>
      </c>
      <c r="L202" s="355">
        <v>466.72</v>
      </c>
      <c r="M202" s="355">
        <v>473.93</v>
      </c>
      <c r="N202" s="626">
        <v>481.14</v>
      </c>
      <c r="O202" s="356">
        <v>488.34</v>
      </c>
      <c r="P202" s="237">
        <v>495.55</v>
      </c>
      <c r="Q202" s="237">
        <v>502.76</v>
      </c>
      <c r="R202" s="237">
        <v>509.97</v>
      </c>
      <c r="S202" s="237">
        <v>517.17</v>
      </c>
      <c r="T202" s="237">
        <v>524.38</v>
      </c>
      <c r="U202" s="237">
        <v>531.59</v>
      </c>
      <c r="V202" s="237">
        <v>438.42</v>
      </c>
      <c r="W202" s="237">
        <v>445.62</v>
      </c>
      <c r="X202" s="237">
        <v>452.83</v>
      </c>
      <c r="Y202" s="237">
        <v>460.04</v>
      </c>
      <c r="Z202" s="237">
        <v>330.31</v>
      </c>
      <c r="AA202" s="237">
        <v>323.1</v>
      </c>
      <c r="AB202" s="237">
        <v>315.89</v>
      </c>
      <c r="AC202" s="237">
        <v>308.69</v>
      </c>
      <c r="AD202" s="237">
        <v>301.48</v>
      </c>
      <c r="AE202" s="370">
        <v>198</v>
      </c>
      <c r="AF202" s="354">
        <v>232.22</v>
      </c>
      <c r="AG202" s="354">
        <v>237.3</v>
      </c>
      <c r="AH202" s="354">
        <v>242.39</v>
      </c>
      <c r="AI202" s="354">
        <v>247.48</v>
      </c>
      <c r="AJ202" s="354">
        <v>252.57</v>
      </c>
      <c r="AK202" s="354">
        <v>257.66</v>
      </c>
      <c r="AL202" s="354">
        <v>262.75</v>
      </c>
      <c r="AM202" s="354">
        <v>267.84</v>
      </c>
      <c r="AN202" s="355">
        <v>272.92</v>
      </c>
      <c r="AO202" s="404">
        <v>278.01</v>
      </c>
      <c r="AP202" s="404">
        <v>283.1</v>
      </c>
      <c r="AQ202" s="355">
        <v>288.19</v>
      </c>
      <c r="AR202" s="355">
        <v>293.28</v>
      </c>
      <c r="AS202" s="367">
        <v>298.37</v>
      </c>
      <c r="AT202" s="356">
        <v>303.46</v>
      </c>
      <c r="AU202" s="237">
        <v>308.54</v>
      </c>
      <c r="AV202" s="237">
        <v>313.63</v>
      </c>
      <c r="AW202" s="237">
        <v>318.72</v>
      </c>
      <c r="AX202" s="237">
        <v>323.81</v>
      </c>
      <c r="AY202" s="237">
        <v>328.9</v>
      </c>
      <c r="AZ202" s="237">
        <v>333.99</v>
      </c>
      <c r="BA202" s="237">
        <v>288.86</v>
      </c>
      <c r="BB202" s="237">
        <v>293.95</v>
      </c>
      <c r="BC202" s="237">
        <v>299.04</v>
      </c>
      <c r="BD202" s="237">
        <v>304.13</v>
      </c>
      <c r="BE202" s="237">
        <v>212.54</v>
      </c>
      <c r="BF202" s="237">
        <v>207.45</v>
      </c>
      <c r="BG202" s="237">
        <v>202.36</v>
      </c>
      <c r="BH202" s="237">
        <v>197.27</v>
      </c>
      <c r="BI202" s="237">
        <v>192.18</v>
      </c>
    </row>
    <row r="203" spans="1:61" ht="21">
      <c r="A203" s="363">
        <v>388.95</v>
      </c>
      <c r="B203" s="363">
        <v>396.19</v>
      </c>
      <c r="C203" s="363">
        <v>403.44</v>
      </c>
      <c r="D203" s="363">
        <v>410.68</v>
      </c>
      <c r="E203" s="363">
        <v>417.93</v>
      </c>
      <c r="F203" s="363">
        <v>425.17</v>
      </c>
      <c r="G203" s="363">
        <v>432.41</v>
      </c>
      <c r="H203" s="363">
        <v>439.66</v>
      </c>
      <c r="I203" s="364">
        <v>446.9</v>
      </c>
      <c r="J203" s="619">
        <v>454.14</v>
      </c>
      <c r="K203" s="619">
        <v>461.39</v>
      </c>
      <c r="L203" s="364">
        <v>468.63</v>
      </c>
      <c r="M203" s="364">
        <v>475.87</v>
      </c>
      <c r="N203" s="627">
        <v>483.12</v>
      </c>
      <c r="O203" s="365">
        <v>490.36</v>
      </c>
      <c r="P203" s="237">
        <v>497.6</v>
      </c>
      <c r="Q203" s="237">
        <v>504.85</v>
      </c>
      <c r="R203" s="237">
        <v>512.09</v>
      </c>
      <c r="S203" s="237">
        <v>519.34</v>
      </c>
      <c r="T203" s="237">
        <v>526.58</v>
      </c>
      <c r="U203" s="237">
        <v>533.82</v>
      </c>
      <c r="V203" s="237">
        <v>440.37</v>
      </c>
      <c r="W203" s="237">
        <v>447.61</v>
      </c>
      <c r="X203" s="237">
        <v>454.85</v>
      </c>
      <c r="Y203" s="237">
        <v>462.1</v>
      </c>
      <c r="Z203" s="237">
        <v>331.71</v>
      </c>
      <c r="AA203" s="237">
        <v>324.47</v>
      </c>
      <c r="AB203" s="237">
        <v>317.23</v>
      </c>
      <c r="AC203" s="237">
        <v>309.38</v>
      </c>
      <c r="AD203" s="237">
        <v>302.74</v>
      </c>
      <c r="AE203" s="370">
        <v>199</v>
      </c>
      <c r="AF203" s="363">
        <v>233.44</v>
      </c>
      <c r="AG203" s="363">
        <v>238.56</v>
      </c>
      <c r="AH203" s="363">
        <v>243.67</v>
      </c>
      <c r="AI203" s="363">
        <v>248.79</v>
      </c>
      <c r="AJ203" s="363">
        <v>253.9</v>
      </c>
      <c r="AK203" s="363">
        <v>259.02</v>
      </c>
      <c r="AL203" s="363">
        <v>264.13</v>
      </c>
      <c r="AM203" s="363">
        <v>269.24</v>
      </c>
      <c r="AN203" s="364">
        <v>274.36</v>
      </c>
      <c r="AO203" s="401">
        <v>279.47</v>
      </c>
      <c r="AP203" s="401">
        <v>284.59</v>
      </c>
      <c r="AQ203" s="364">
        <v>289.7</v>
      </c>
      <c r="AR203" s="364">
        <v>294.82</v>
      </c>
      <c r="AS203" s="367">
        <v>299.93</v>
      </c>
      <c r="AT203" s="365">
        <v>305.04</v>
      </c>
      <c r="AU203" s="237">
        <v>310.16</v>
      </c>
      <c r="AV203" s="237">
        <v>315.27</v>
      </c>
      <c r="AW203" s="237">
        <v>320.39</v>
      </c>
      <c r="AX203" s="237">
        <v>325.5</v>
      </c>
      <c r="AY203" s="237">
        <v>330.62</v>
      </c>
      <c r="AZ203" s="237">
        <v>335.73</v>
      </c>
      <c r="BA203" s="237">
        <v>290.36</v>
      </c>
      <c r="BB203" s="237">
        <v>295.47</v>
      </c>
      <c r="BC203" s="237">
        <v>300.59</v>
      </c>
      <c r="BD203" s="237">
        <v>305.7</v>
      </c>
      <c r="BE203" s="237">
        <v>213.64</v>
      </c>
      <c r="BF203" s="237">
        <v>208.53</v>
      </c>
      <c r="BG203" s="237">
        <v>203.41</v>
      </c>
      <c r="BH203" s="237">
        <v>198.3</v>
      </c>
      <c r="BI203" s="237">
        <v>193.19</v>
      </c>
    </row>
    <row r="204" spans="1:61" ht="21.75" thickBot="1">
      <c r="A204" s="380">
        <v>391.12</v>
      </c>
      <c r="B204" s="380">
        <v>398.4</v>
      </c>
      <c r="C204" s="380">
        <v>405.68</v>
      </c>
      <c r="D204" s="380">
        <v>412.96</v>
      </c>
      <c r="E204" s="380">
        <v>420.24</v>
      </c>
      <c r="F204" s="380">
        <v>427.52</v>
      </c>
      <c r="G204" s="380">
        <v>434.8</v>
      </c>
      <c r="H204" s="380">
        <v>442.08</v>
      </c>
      <c r="I204" s="381">
        <v>449.36</v>
      </c>
      <c r="J204" s="622">
        <v>456.64</v>
      </c>
      <c r="K204" s="622">
        <v>463.92</v>
      </c>
      <c r="L204" s="381">
        <v>471.2</v>
      </c>
      <c r="M204" s="381">
        <v>478.48</v>
      </c>
      <c r="N204" s="630">
        <v>485.76</v>
      </c>
      <c r="O204" s="382">
        <v>493.04</v>
      </c>
      <c r="P204" s="383">
        <v>500.32</v>
      </c>
      <c r="Q204" s="383">
        <v>507.6</v>
      </c>
      <c r="R204" s="383">
        <v>514.88</v>
      </c>
      <c r="S204" s="383">
        <v>522.16</v>
      </c>
      <c r="T204" s="383">
        <v>529.44</v>
      </c>
      <c r="U204" s="383">
        <v>536.72</v>
      </c>
      <c r="V204" s="383">
        <v>442.7</v>
      </c>
      <c r="W204" s="383">
        <v>449.98</v>
      </c>
      <c r="X204" s="383">
        <v>457.26</v>
      </c>
      <c r="Y204" s="383">
        <v>464.54</v>
      </c>
      <c r="Z204" s="237">
        <v>333.5</v>
      </c>
      <c r="AA204" s="237">
        <v>326.22</v>
      </c>
      <c r="AB204" s="237">
        <v>318.94</v>
      </c>
      <c r="AC204" s="237">
        <v>311.66</v>
      </c>
      <c r="AD204" s="237">
        <v>304.38</v>
      </c>
      <c r="AE204" s="384">
        <v>200</v>
      </c>
      <c r="AF204" s="380">
        <v>234.67</v>
      </c>
      <c r="AG204" s="380">
        <v>239.81</v>
      </c>
      <c r="AH204" s="380">
        <v>244.95</v>
      </c>
      <c r="AI204" s="380">
        <v>250.07</v>
      </c>
      <c r="AJ204" s="380">
        <v>255.23</v>
      </c>
      <c r="AK204" s="380">
        <v>260.37</v>
      </c>
      <c r="AL204" s="380">
        <v>265.51</v>
      </c>
      <c r="AM204" s="380">
        <v>270.65</v>
      </c>
      <c r="AN204" s="381">
        <v>275.79</v>
      </c>
      <c r="AO204" s="405">
        <v>280.93</v>
      </c>
      <c r="AP204" s="405">
        <v>286.07</v>
      </c>
      <c r="AQ204" s="381">
        <v>291.21</v>
      </c>
      <c r="AR204" s="381">
        <v>296.35</v>
      </c>
      <c r="AS204" s="385">
        <v>301.49</v>
      </c>
      <c r="AT204" s="382">
        <v>306.63</v>
      </c>
      <c r="AU204" s="383">
        <v>311.77</v>
      </c>
      <c r="AV204" s="383">
        <v>316.91</v>
      </c>
      <c r="AW204" s="383">
        <v>322.05</v>
      </c>
      <c r="AX204" s="383">
        <v>327.19</v>
      </c>
      <c r="AY204" s="383">
        <v>332.33</v>
      </c>
      <c r="AZ204" s="383">
        <v>337.47</v>
      </c>
      <c r="BA204" s="383">
        <v>291.85</v>
      </c>
      <c r="BB204" s="383">
        <v>296.99</v>
      </c>
      <c r="BC204" s="383">
        <v>302.13</v>
      </c>
      <c r="BD204" s="383">
        <v>307.27</v>
      </c>
      <c r="BE204" s="237">
        <v>214.75</v>
      </c>
      <c r="BF204" s="237">
        <v>209.61</v>
      </c>
      <c r="BG204" s="237">
        <v>204.47</v>
      </c>
      <c r="BH204" s="237">
        <v>199.33</v>
      </c>
      <c r="BI204" s="237">
        <v>194.19</v>
      </c>
    </row>
    <row r="205" spans="1:61" ht="21.75" thickBot="1">
      <c r="A205" s="386">
        <v>1.96</v>
      </c>
      <c r="B205" s="386">
        <v>1.99</v>
      </c>
      <c r="C205" s="386">
        <v>2.03</v>
      </c>
      <c r="D205" s="386">
        <v>2.06</v>
      </c>
      <c r="E205" s="386">
        <v>2.1</v>
      </c>
      <c r="F205" s="386">
        <v>2.14</v>
      </c>
      <c r="G205" s="386">
        <v>2.18</v>
      </c>
      <c r="H205" s="386">
        <v>2.21</v>
      </c>
      <c r="I205" s="387">
        <v>2.25</v>
      </c>
      <c r="J205" s="388">
        <v>2.29</v>
      </c>
      <c r="K205" s="388">
        <v>2.32</v>
      </c>
      <c r="L205" s="387">
        <v>2.36</v>
      </c>
      <c r="M205" s="387">
        <v>2.39</v>
      </c>
      <c r="N205" s="631">
        <v>2.43</v>
      </c>
      <c r="O205" s="389">
        <v>2.46</v>
      </c>
      <c r="P205" s="387">
        <v>2.5</v>
      </c>
      <c r="Q205" s="387">
        <v>2.54</v>
      </c>
      <c r="R205" s="387">
        <v>2.58</v>
      </c>
      <c r="S205" s="387">
        <v>2.61</v>
      </c>
      <c r="T205" s="387">
        <v>2.65</v>
      </c>
      <c r="U205" s="387">
        <v>2.69</v>
      </c>
      <c r="V205" s="387">
        <v>2.21</v>
      </c>
      <c r="W205" s="387">
        <v>2.25</v>
      </c>
      <c r="X205" s="387">
        <v>2.29</v>
      </c>
      <c r="Y205" s="390">
        <v>2.32</v>
      </c>
      <c r="Z205" s="391">
        <v>1.67</v>
      </c>
      <c r="AA205" s="392">
        <v>1.63</v>
      </c>
      <c r="AB205" s="392">
        <v>1.6</v>
      </c>
      <c r="AC205" s="392">
        <v>1.56</v>
      </c>
      <c r="AD205" s="391">
        <v>1.52</v>
      </c>
      <c r="AE205" s="391"/>
      <c r="AF205" s="386">
        <v>1.17</v>
      </c>
      <c r="AG205" s="386">
        <v>1.2</v>
      </c>
      <c r="AH205" s="386">
        <v>1.22</v>
      </c>
      <c r="AI205" s="386">
        <v>1.25</v>
      </c>
      <c r="AJ205" s="386">
        <v>1.28</v>
      </c>
      <c r="AK205" s="386">
        <v>1.3</v>
      </c>
      <c r="AL205" s="386">
        <v>1.33</v>
      </c>
      <c r="AM205" s="386">
        <v>1.35</v>
      </c>
      <c r="AN205" s="388">
        <v>1.38</v>
      </c>
      <c r="AO205" s="406">
        <v>1.41</v>
      </c>
      <c r="AP205" s="406">
        <v>1.43</v>
      </c>
      <c r="AQ205" s="388">
        <v>1.46</v>
      </c>
      <c r="AR205" s="387">
        <v>1.48</v>
      </c>
      <c r="AS205" s="387">
        <v>1.51</v>
      </c>
      <c r="AT205" s="389">
        <v>1.54</v>
      </c>
      <c r="AU205" s="393">
        <v>1.56</v>
      </c>
      <c r="AV205" s="394">
        <v>1.59</v>
      </c>
      <c r="AW205" s="394">
        <v>1.61</v>
      </c>
      <c r="AX205" s="394">
        <v>1.64</v>
      </c>
      <c r="AY205" s="394">
        <v>1.66</v>
      </c>
      <c r="AZ205" s="394">
        <v>1.69</v>
      </c>
      <c r="BA205" s="394">
        <v>1.46</v>
      </c>
      <c r="BB205" s="394">
        <v>1.48</v>
      </c>
      <c r="BC205" s="394">
        <v>1.51</v>
      </c>
      <c r="BD205" s="392">
        <v>1.54</v>
      </c>
      <c r="BE205" s="391">
        <v>1.07</v>
      </c>
      <c r="BF205" s="395">
        <v>1.05</v>
      </c>
      <c r="BG205" s="395">
        <v>1.02</v>
      </c>
      <c r="BH205" s="395">
        <v>1</v>
      </c>
      <c r="BI205" s="391">
        <v>0.97</v>
      </c>
    </row>
    <row r="206" spans="8:60" ht="21"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BE206" s="147"/>
      <c r="BF206" s="147"/>
      <c r="BG206" s="147"/>
      <c r="BH206" s="14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6"/>
  <sheetViews>
    <sheetView view="pageBreakPreview" zoomScale="140" zoomScaleNormal="110" zoomScaleSheetLayoutView="140" zoomScalePageLayoutView="0" workbookViewId="0" topLeftCell="A1">
      <selection activeCell="G13" sqref="G13"/>
    </sheetView>
  </sheetViews>
  <sheetFormatPr defaultColWidth="9.140625" defaultRowHeight="24" customHeight="1"/>
  <cols>
    <col min="1" max="1" width="2.140625" style="1" customWidth="1"/>
    <col min="2" max="2" width="10.28125" style="1" customWidth="1"/>
    <col min="3" max="3" width="6.421875" style="1" customWidth="1"/>
    <col min="4" max="4" width="12.57421875" style="1" customWidth="1"/>
    <col min="5" max="5" width="6.8515625" style="1" customWidth="1"/>
    <col min="6" max="6" width="6.7109375" style="1" customWidth="1"/>
    <col min="7" max="7" width="12.140625" style="1" customWidth="1"/>
    <col min="8" max="8" width="8.00390625" style="1" customWidth="1"/>
    <col min="9" max="9" width="9.00390625" style="1" customWidth="1"/>
    <col min="10" max="10" width="4.28125" style="1" customWidth="1"/>
    <col min="11" max="11" width="4.00390625" style="1" customWidth="1"/>
    <col min="12" max="12" width="11.00390625" style="1" customWidth="1"/>
    <col min="13" max="13" width="12.00390625" style="1" customWidth="1"/>
    <col min="14" max="14" width="10.421875" style="1" customWidth="1"/>
    <col min="15" max="15" width="7.140625" style="1" customWidth="1"/>
    <col min="16" max="16" width="14.140625" style="1" customWidth="1"/>
    <col min="17" max="17" width="7.57421875" style="1" customWidth="1"/>
    <col min="18" max="18" width="3.28125" style="1" customWidth="1"/>
    <col min="19" max="19" width="9.57421875" style="1" customWidth="1"/>
    <col min="20" max="20" width="6.57421875" style="1" customWidth="1"/>
    <col min="21" max="21" width="13.57421875" style="1" customWidth="1"/>
    <col min="22" max="22" width="14.7109375" style="1" bestFit="1" customWidth="1"/>
    <col min="23" max="16384" width="9.140625" style="1" customWidth="1"/>
  </cols>
  <sheetData>
    <row r="1" spans="1:22" ht="24" customHeight="1">
      <c r="A1" s="1" t="s">
        <v>625</v>
      </c>
      <c r="B1" s="750" t="s">
        <v>3</v>
      </c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676"/>
      <c r="O1" s="676"/>
      <c r="P1" s="676"/>
      <c r="Q1" s="663"/>
      <c r="U1" s="85"/>
      <c r="V1" s="85"/>
    </row>
    <row r="2" spans="1:22" s="74" customFormat="1" ht="24" customHeight="1">
      <c r="A2" s="664"/>
      <c r="B2" s="751" t="s">
        <v>602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677"/>
      <c r="O2" s="677"/>
      <c r="P2" s="677"/>
      <c r="Q2" s="665"/>
      <c r="R2" s="666"/>
      <c r="S2" s="665"/>
      <c r="T2" s="667"/>
      <c r="U2" s="85"/>
      <c r="V2" s="85"/>
    </row>
    <row r="3" spans="1:21" s="74" customFormat="1" ht="24" customHeight="1">
      <c r="A3" s="1"/>
      <c r="B3" s="85"/>
      <c r="C3" s="85"/>
      <c r="D3" s="85"/>
      <c r="E3" s="85"/>
      <c r="F3" s="85"/>
      <c r="G3" s="85"/>
      <c r="H3" s="85"/>
      <c r="I3" s="85"/>
      <c r="N3" s="85"/>
      <c r="O3" s="1"/>
      <c r="P3" s="1"/>
      <c r="Q3" s="137">
        <v>1</v>
      </c>
      <c r="R3" s="73" t="s">
        <v>137</v>
      </c>
      <c r="S3" s="85" t="s">
        <v>140</v>
      </c>
      <c r="T3" s="140"/>
      <c r="U3" s="141"/>
    </row>
    <row r="4" spans="1:22" ht="24" customHeight="1">
      <c r="A4" s="96"/>
      <c r="H4" s="96"/>
      <c r="I4" s="96"/>
      <c r="J4" s="96"/>
      <c r="K4" s="269" t="s">
        <v>630</v>
      </c>
      <c r="L4" s="85"/>
      <c r="M4" s="85"/>
      <c r="N4" s="96"/>
      <c r="O4" s="96"/>
      <c r="P4" s="96"/>
      <c r="Q4" s="137">
        <v>2</v>
      </c>
      <c r="R4" s="73" t="s">
        <v>137</v>
      </c>
      <c r="S4" s="85" t="s">
        <v>155</v>
      </c>
      <c r="T4" s="140"/>
      <c r="U4" s="141"/>
      <c r="V4" s="74"/>
    </row>
    <row r="5" spans="1:20" ht="24" customHeight="1">
      <c r="A5" s="96" t="s">
        <v>612</v>
      </c>
      <c r="C5" s="547" t="s">
        <v>616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97">
        <v>1.013</v>
      </c>
      <c r="R5" s="73" t="s">
        <v>137</v>
      </c>
      <c r="S5" s="75" t="s">
        <v>138</v>
      </c>
      <c r="T5" s="76"/>
    </row>
    <row r="6" spans="1:22" ht="24" customHeight="1">
      <c r="A6" s="96" t="s">
        <v>596</v>
      </c>
      <c r="C6" s="548" t="s">
        <v>602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R6" s="73" t="s">
        <v>137</v>
      </c>
      <c r="S6" s="75" t="s">
        <v>139</v>
      </c>
      <c r="V6" s="85"/>
    </row>
    <row r="7" spans="1:20" ht="24" customHeight="1">
      <c r="A7" s="96" t="s">
        <v>50</v>
      </c>
      <c r="C7" s="547" t="s">
        <v>610</v>
      </c>
      <c r="D7" s="549"/>
      <c r="E7" s="96"/>
      <c r="F7" s="96" t="s">
        <v>49</v>
      </c>
      <c r="G7" s="96"/>
      <c r="H7" s="547" t="s">
        <v>610</v>
      </c>
      <c r="I7" s="551"/>
      <c r="J7" s="551"/>
      <c r="K7" s="551"/>
      <c r="L7" s="551"/>
      <c r="M7" s="96"/>
      <c r="N7" s="96"/>
      <c r="O7" s="96"/>
      <c r="P7" s="96"/>
      <c r="Q7" s="137">
        <v>6</v>
      </c>
      <c r="R7" s="71" t="s">
        <v>69</v>
      </c>
      <c r="S7" s="1" t="s">
        <v>141</v>
      </c>
      <c r="T7" s="72"/>
    </row>
    <row r="8" spans="1:20" ht="24" customHeight="1">
      <c r="A8" s="96" t="s">
        <v>51</v>
      </c>
      <c r="C8" s="547" t="s">
        <v>611</v>
      </c>
      <c r="D8" s="549"/>
      <c r="E8" s="128"/>
      <c r="F8" s="96" t="s">
        <v>260</v>
      </c>
      <c r="G8" s="96"/>
      <c r="H8" s="550">
        <v>2.4</v>
      </c>
      <c r="I8" s="96" t="s">
        <v>44</v>
      </c>
      <c r="J8" s="96" t="s">
        <v>261</v>
      </c>
      <c r="K8" s="96"/>
      <c r="L8" s="270">
        <v>1.42</v>
      </c>
      <c r="M8" s="96" t="s">
        <v>44</v>
      </c>
      <c r="O8" s="96" t="s">
        <v>44</v>
      </c>
      <c r="P8" s="96"/>
      <c r="Q8" s="137">
        <v>0</v>
      </c>
      <c r="R8" s="71" t="s">
        <v>69</v>
      </c>
      <c r="S8" s="72"/>
      <c r="T8" s="72"/>
    </row>
    <row r="9" spans="1:20" ht="24" customHeight="1">
      <c r="A9" s="1">
        <v>1</v>
      </c>
      <c r="B9" s="254" t="s">
        <v>280</v>
      </c>
      <c r="E9" s="1" t="s">
        <v>621</v>
      </c>
      <c r="G9" s="255">
        <v>288</v>
      </c>
      <c r="H9" s="80" t="s">
        <v>4</v>
      </c>
      <c r="I9" s="1" t="s">
        <v>5</v>
      </c>
      <c r="J9" s="253">
        <v>13</v>
      </c>
      <c r="K9" s="73" t="s">
        <v>6</v>
      </c>
      <c r="L9" s="65">
        <f>IF(Q$3=1,IF(J9&lt;=200,VLOOKUP(J9,'S2'!B$5:'S2'!F$204,3),IF(J9&gt;200,(J9-200)*'S2'!D$205+'S2'!D$204)),IF(Q$3=2,IF(J9&lt;=200,VLOOKUP(J9,'S2'!B$5:'S2'!F$204,5),IF(J9&gt;200,(J9-200)*'S2'!F$205+'S2'!F$204))))</f>
        <v>44.49</v>
      </c>
      <c r="M9" s="1" t="s">
        <v>19</v>
      </c>
      <c r="N9" s="74"/>
      <c r="P9" s="1" t="s">
        <v>71</v>
      </c>
      <c r="Q9" s="137">
        <v>0</v>
      </c>
      <c r="R9" s="71" t="s">
        <v>69</v>
      </c>
      <c r="S9" s="72"/>
      <c r="T9" s="74"/>
    </row>
    <row r="10" spans="1:20" ht="24" customHeight="1">
      <c r="A10" s="1">
        <v>2</v>
      </c>
      <c r="B10" s="254" t="s">
        <v>280</v>
      </c>
      <c r="E10" s="1" t="s">
        <v>67</v>
      </c>
      <c r="G10" s="255">
        <v>410</v>
      </c>
      <c r="H10" s="80" t="s">
        <v>4</v>
      </c>
      <c r="I10" s="1" t="s">
        <v>5</v>
      </c>
      <c r="J10" s="253">
        <f>J9</f>
        <v>13</v>
      </c>
      <c r="K10" s="73" t="s">
        <v>6</v>
      </c>
      <c r="L10" s="65">
        <f>IF(Q$3=1,IF(J10&lt;=200,VLOOKUP(J10,'S2'!B$5:'S2'!F$204,3),IF(J10&gt;200,(J10-200)*'S2'!D$205+'S2'!D$204)),IF(Q$3=2,IF(J10&lt;=200,VLOOKUP(J10,'S2'!B$5:'S2'!F$204,5),IF(J10&gt;200,(J10-200)*'S2'!F$205+'S2'!F$204))))</f>
        <v>44.49</v>
      </c>
      <c r="M10" s="1" t="s">
        <v>19</v>
      </c>
      <c r="P10" s="1" t="s">
        <v>72</v>
      </c>
      <c r="Q10" s="137">
        <v>0</v>
      </c>
      <c r="R10" s="71" t="s">
        <v>69</v>
      </c>
      <c r="S10" s="72"/>
      <c r="T10" s="72"/>
    </row>
    <row r="11" spans="1:22" ht="24" customHeight="1">
      <c r="A11" s="1">
        <v>3</v>
      </c>
      <c r="B11" s="254" t="s">
        <v>280</v>
      </c>
      <c r="E11" s="1" t="s">
        <v>133</v>
      </c>
      <c r="G11" s="255">
        <v>504</v>
      </c>
      <c r="H11" s="80" t="s">
        <v>4</v>
      </c>
      <c r="I11" s="1" t="s">
        <v>7</v>
      </c>
      <c r="J11" s="253">
        <f aca="true" t="shared" si="0" ref="J11:J17">J10</f>
        <v>13</v>
      </c>
      <c r="K11" s="73" t="s">
        <v>6</v>
      </c>
      <c r="L11" s="65">
        <f>IF(Q$3=1,IF(J11&lt;=200,VLOOKUP(J11,'S2'!B$5:'S2'!F$204,3),IF(J11&gt;200,(J11-200)*'S2'!D$205+'S2'!D$204)),IF(Q$3=2,IF(J11&lt;=200,VLOOKUP(J11,'S2'!B$5:'S2'!F$204,5),IF(J11&gt;200,(J11-200)*'S2'!F$205+'S2'!F$204))))</f>
        <v>44.49</v>
      </c>
      <c r="M11" s="1" t="s">
        <v>19</v>
      </c>
      <c r="P11" s="1" t="s">
        <v>73</v>
      </c>
      <c r="Q11" s="137">
        <v>6</v>
      </c>
      <c r="R11" s="71" t="s">
        <v>69</v>
      </c>
      <c r="S11" s="72"/>
      <c r="T11" s="72"/>
      <c r="U11" s="71"/>
      <c r="V11" s="71"/>
    </row>
    <row r="12" spans="1:22" ht="24" customHeight="1">
      <c r="A12" s="1">
        <v>4</v>
      </c>
      <c r="B12" s="254" t="s">
        <v>280</v>
      </c>
      <c r="E12" s="1" t="s">
        <v>134</v>
      </c>
      <c r="G12" s="255">
        <v>586</v>
      </c>
      <c r="H12" s="80" t="s">
        <v>4</v>
      </c>
      <c r="I12" s="1" t="s">
        <v>7</v>
      </c>
      <c r="J12" s="253">
        <f t="shared" si="0"/>
        <v>13</v>
      </c>
      <c r="K12" s="73" t="s">
        <v>6</v>
      </c>
      <c r="L12" s="65">
        <f>IF(Q$3=1,IF(J12&lt;=200,VLOOKUP(J12,'S2'!B$5:'S2'!F$204,3),IF(J12&gt;200,(J12-200)*'S2'!D$205+'S2'!D$204)),IF(Q$3=2,IF(J12&lt;=200,VLOOKUP(J12,'S2'!B$5:'S2'!F$204,5),IF(J12&gt;200,(J12-200)*'S2'!F$205+'S2'!F$204))))</f>
        <v>44.49</v>
      </c>
      <c r="M12" s="1" t="s">
        <v>19</v>
      </c>
      <c r="O12" s="72"/>
      <c r="P12" s="3" t="s">
        <v>74</v>
      </c>
      <c r="Q12" s="251">
        <v>28.5</v>
      </c>
      <c r="R12" s="77"/>
      <c r="S12" s="303" t="s">
        <v>278</v>
      </c>
      <c r="T12" s="3"/>
      <c r="U12" s="71"/>
      <c r="V12" s="71"/>
    </row>
    <row r="13" spans="1:22" ht="24" customHeight="1">
      <c r="A13" s="1">
        <v>5</v>
      </c>
      <c r="B13" s="254" t="s">
        <v>280</v>
      </c>
      <c r="E13" s="1" t="s">
        <v>135</v>
      </c>
      <c r="G13" s="255">
        <v>501</v>
      </c>
      <c r="H13" s="80" t="s">
        <v>4</v>
      </c>
      <c r="I13" s="1" t="s">
        <v>7</v>
      </c>
      <c r="J13" s="253">
        <f t="shared" si="0"/>
        <v>13</v>
      </c>
      <c r="K13" s="73" t="s">
        <v>6</v>
      </c>
      <c r="L13" s="65">
        <f>IF(Q$3=1,IF(J13&lt;=200,VLOOKUP(J13,'S2'!B$5:'S2'!F$204,3),IF(J13&gt;200,(J13-200)*'S2'!D$205+'S2'!D$204)),IF(Q$3=2,IF(J13&lt;=200,VLOOKUP(J13,'S2'!B$5:'S2'!F$204,5),IF(J13&gt;200,(J13-200)*'S2'!F$205+'S2'!F$204))))</f>
        <v>44.49</v>
      </c>
      <c r="M13" s="1" t="s">
        <v>19</v>
      </c>
      <c r="O13" s="72"/>
      <c r="P13" s="4" t="s">
        <v>75</v>
      </c>
      <c r="Q13" s="252">
        <v>1</v>
      </c>
      <c r="R13" s="79">
        <v>0</v>
      </c>
      <c r="S13" s="3" t="s">
        <v>76</v>
      </c>
      <c r="T13" s="64"/>
      <c r="U13" s="71"/>
      <c r="V13" s="71"/>
    </row>
    <row r="14" spans="1:24" ht="24" customHeight="1">
      <c r="A14" s="1">
        <v>6</v>
      </c>
      <c r="B14" s="254" t="s">
        <v>280</v>
      </c>
      <c r="E14" s="1" t="s">
        <v>136</v>
      </c>
      <c r="G14" s="139">
        <f>0.5*G10+0.25*G11+0.1*G12+0.15*G13</f>
        <v>464.75</v>
      </c>
      <c r="H14" s="80" t="s">
        <v>4</v>
      </c>
      <c r="I14" s="1" t="s">
        <v>7</v>
      </c>
      <c r="J14" s="253">
        <f t="shared" si="0"/>
        <v>13</v>
      </c>
      <c r="K14" s="73" t="s">
        <v>6</v>
      </c>
      <c r="L14" s="65">
        <f>IF(Q$3=1,IF(J14&lt;=200,VLOOKUP(J14,'S2'!B$5:'S2'!F$204,3),IF(J14&gt;200,(J14-200)*'S2'!D$205+'S2'!D$204)),IF(Q$3=2,IF(J14&lt;=200,VLOOKUP(J14,'S2'!B$5:'S2'!F$204,5),IF(J14&gt;200,(J14-200)*'S2'!F$205+'S2'!F$204))))</f>
        <v>44.49</v>
      </c>
      <c r="M14" s="1" t="s">
        <v>19</v>
      </c>
      <c r="O14" s="72"/>
      <c r="P14" s="5"/>
      <c r="Q14" s="81"/>
      <c r="R14" s="79">
        <v>1</v>
      </c>
      <c r="S14" s="82" t="s">
        <v>266</v>
      </c>
      <c r="T14" s="747"/>
      <c r="U14" s="747"/>
      <c r="V14" s="747"/>
      <c r="W14" s="747"/>
      <c r="X14" s="747"/>
    </row>
    <row r="15" spans="1:22" ht="24" customHeight="1">
      <c r="A15" s="1">
        <v>7</v>
      </c>
      <c r="B15" s="254" t="s">
        <v>393</v>
      </c>
      <c r="E15" s="1" t="s">
        <v>191</v>
      </c>
      <c r="G15" s="260">
        <v>10</v>
      </c>
      <c r="H15" s="80" t="s">
        <v>4</v>
      </c>
      <c r="I15" s="1" t="s">
        <v>7</v>
      </c>
      <c r="J15" s="253">
        <v>1</v>
      </c>
      <c r="K15" s="73" t="s">
        <v>6</v>
      </c>
      <c r="L15" s="65">
        <f>IF(Q$3=1,IF(J15&lt;=200,VLOOKUP(J15,'S2'!B$5:'S2'!F$204,3),IF(J15&gt;200,(J15-200)*'S2'!D$205+'S2'!D$204)),IF(Q$3=2,IF(J15&lt;=200,VLOOKUP(J15,'S2'!B$5:'S2'!F$204,5),IF(J15&gt;200,(J15-200)*'S2'!F$205+'S2'!F$204))))</f>
        <v>11.19</v>
      </c>
      <c r="M15" s="1" t="s">
        <v>19</v>
      </c>
      <c r="O15" s="72"/>
      <c r="R15" s="79">
        <v>2</v>
      </c>
      <c r="S15" s="82" t="s">
        <v>267</v>
      </c>
      <c r="U15" s="71"/>
      <c r="V15" s="71"/>
    </row>
    <row r="16" spans="1:22" ht="24" customHeight="1">
      <c r="A16" s="1">
        <v>8</v>
      </c>
      <c r="B16" s="254" t="s">
        <v>393</v>
      </c>
      <c r="E16" s="1" t="s">
        <v>8</v>
      </c>
      <c r="G16" s="260">
        <v>10</v>
      </c>
      <c r="H16" s="80" t="s">
        <v>4</v>
      </c>
      <c r="I16" s="1" t="s">
        <v>7</v>
      </c>
      <c r="J16" s="253">
        <f t="shared" si="0"/>
        <v>1</v>
      </c>
      <c r="K16" s="73" t="s">
        <v>6</v>
      </c>
      <c r="L16" s="65">
        <f>IF(Q$3=1,IF(J16&lt;=200,VLOOKUP(J16,'S2'!B$5:'S2'!F$204,3),IF(J16&gt;200,(J16-200)*'S2'!D$205+'S2'!D$204)),IF(Q$3=2,IF(J16&lt;=200,VLOOKUP(J16,'S2'!B$5:'S2'!F$204,5),IF(J16&gt;200,(J16-200)*'S2'!F$205+'S2'!F$204))))</f>
        <v>11.19</v>
      </c>
      <c r="M16" s="1" t="s">
        <v>19</v>
      </c>
      <c r="O16" s="72"/>
      <c r="P16" s="71" t="s">
        <v>613</v>
      </c>
      <c r="Q16" s="77"/>
      <c r="R16" s="82"/>
      <c r="U16" s="71"/>
      <c r="V16" s="71"/>
    </row>
    <row r="17" spans="1:22" ht="24" customHeight="1">
      <c r="A17" s="1">
        <v>9</v>
      </c>
      <c r="B17" s="254" t="s">
        <v>393</v>
      </c>
      <c r="E17" s="1" t="s">
        <v>160</v>
      </c>
      <c r="G17" s="261">
        <v>0</v>
      </c>
      <c r="H17" s="80" t="s">
        <v>4</v>
      </c>
      <c r="I17" s="1" t="s">
        <v>7</v>
      </c>
      <c r="J17" s="253">
        <f t="shared" si="0"/>
        <v>1</v>
      </c>
      <c r="K17" s="73" t="s">
        <v>6</v>
      </c>
      <c r="L17" s="65">
        <f>IF(Q$3=1,IF(J17&lt;=200,VLOOKUP(J17,'S2'!B$5:'S2'!F$204,3),IF(J17&gt;200,(J17-200)*'S2'!D$205+'S2'!D$204)),IF(Q$3=2,IF(J17&lt;=200,VLOOKUP(J17,'S2'!B$5:'S2'!F$204,5),IF(J17&gt;200,(J17-200)*'S2'!F$205+'S2'!F$204))))</f>
        <v>11.19</v>
      </c>
      <c r="M17" s="1" t="s">
        <v>19</v>
      </c>
      <c r="O17" s="72"/>
      <c r="P17" s="71" t="s">
        <v>614</v>
      </c>
      <c r="Q17" s="274"/>
      <c r="R17" s="77"/>
      <c r="S17" s="85"/>
      <c r="T17" s="85"/>
      <c r="U17" s="140"/>
      <c r="V17" s="71"/>
    </row>
    <row r="18" spans="1:22" ht="24" customHeight="1">
      <c r="A18" s="1">
        <v>10</v>
      </c>
      <c r="B18" s="254" t="s">
        <v>280</v>
      </c>
      <c r="E18" s="1" t="s">
        <v>211</v>
      </c>
      <c r="G18" s="261">
        <v>2579</v>
      </c>
      <c r="H18" s="80" t="s">
        <v>9</v>
      </c>
      <c r="I18" s="1" t="s">
        <v>13</v>
      </c>
      <c r="J18" s="253">
        <v>10</v>
      </c>
      <c r="K18" s="73" t="s">
        <v>6</v>
      </c>
      <c r="L18" s="65">
        <f>IF(Q$4=1,IF(J18&lt;=200,VLOOKUP(J18,'S2'!B$5:'S2'!F$204,2),IF(J18&gt;200,(J18-200)*'S2'!C$205+'S2'!C$204)),IF(Q$4=2,IF(J18&lt;=200,VLOOKUP(J18,'S2'!B$5:'S2'!F$204,4),IF(J18&gt;200,(J18-200)*'S2'!E$205+'S2'!E$204))))</f>
        <v>15.94</v>
      </c>
      <c r="M18" s="1" t="s">
        <v>10</v>
      </c>
      <c r="O18" s="73"/>
      <c r="P18" s="140"/>
      <c r="Q18" s="85"/>
      <c r="R18" s="77"/>
      <c r="S18" s="85"/>
      <c r="T18" s="275"/>
      <c r="U18" s="140"/>
      <c r="V18" s="71"/>
    </row>
    <row r="19" spans="1:26" ht="24" customHeight="1">
      <c r="A19" s="1">
        <v>11</v>
      </c>
      <c r="B19" s="254" t="s">
        <v>279</v>
      </c>
      <c r="C19" s="85"/>
      <c r="D19" s="85"/>
      <c r="E19" s="85" t="s">
        <v>131</v>
      </c>
      <c r="F19" s="85"/>
      <c r="G19" s="261">
        <v>20642</v>
      </c>
      <c r="H19" s="273" t="s">
        <v>9</v>
      </c>
      <c r="I19" s="85" t="s">
        <v>12</v>
      </c>
      <c r="J19" s="253">
        <v>449</v>
      </c>
      <c r="K19" s="73" t="s">
        <v>6</v>
      </c>
      <c r="L19" s="65">
        <f>IF(Q$4=1,IF(J19&lt;=200,VLOOKUP(J19,'S2'!B$5:'S2'!F$204,2),IF(J19&gt;200,(J19-200)*'S2'!C$205+'S2'!C$204)),IF(Q$4=2,IF(J19&lt;=200,VLOOKUP(J19,'S2'!B$5:'S2'!F$204,4),IF(J19&gt;200,(J19-200)*'S2'!E$205+'S2'!E$204))))</f>
        <v>654.75</v>
      </c>
      <c r="M19" s="1" t="s">
        <v>10</v>
      </c>
      <c r="O19" s="149"/>
      <c r="P19" s="668"/>
      <c r="Q19" s="283"/>
      <c r="R19" s="262"/>
      <c r="S19" s="263"/>
      <c r="T19" s="283"/>
      <c r="U19" s="283"/>
      <c r="V19" s="283"/>
      <c r="W19" s="85"/>
      <c r="X19" s="85"/>
      <c r="Y19" s="85"/>
      <c r="Z19" s="85"/>
    </row>
    <row r="20" spans="1:26" ht="24" customHeight="1">
      <c r="A20" s="1">
        <v>12</v>
      </c>
      <c r="B20" s="254" t="str">
        <f>B19</f>
        <v>ราคาดัชนีส่วนกลางฯ จ. กรุงเทพฯ</v>
      </c>
      <c r="C20" s="85"/>
      <c r="D20" s="85"/>
      <c r="E20" s="85" t="s">
        <v>370</v>
      </c>
      <c r="F20" s="85"/>
      <c r="G20" s="261">
        <v>16650</v>
      </c>
      <c r="H20" s="273" t="s">
        <v>9</v>
      </c>
      <c r="I20" s="85" t="s">
        <v>11</v>
      </c>
      <c r="J20" s="253">
        <f>J19</f>
        <v>449</v>
      </c>
      <c r="K20" s="73" t="s">
        <v>6</v>
      </c>
      <c r="L20" s="65">
        <f>IF(Q$4=1,IF(J20&lt;=200,VLOOKUP(J20,'S2'!B$5:'S2'!F$204,2),IF(J20&gt;200,(J20-200)*'S2'!C$205+'S2'!C$204)),IF(Q$4=2,IF(J20&lt;=200,VLOOKUP(J20,'S2'!B$5:'S2'!F$204,4),IF(J20&gt;200,(J20-200)*'S2'!E$205+'S2'!E$204))))</f>
        <v>654.75</v>
      </c>
      <c r="M20" s="1" t="s">
        <v>10</v>
      </c>
      <c r="O20" s="149"/>
      <c r="P20" s="283"/>
      <c r="Q20" s="283"/>
      <c r="R20" s="262"/>
      <c r="S20" s="284"/>
      <c r="T20" s="85"/>
      <c r="U20" s="283"/>
      <c r="V20" s="283"/>
      <c r="W20" s="285"/>
      <c r="X20" s="85"/>
      <c r="Y20" s="289"/>
      <c r="Z20" s="85"/>
    </row>
    <row r="21" spans="1:26" ht="24" customHeight="1">
      <c r="A21" s="1">
        <v>13</v>
      </c>
      <c r="B21" s="254" t="str">
        <f>B19</f>
        <v>ราคาดัชนีส่วนกลางฯ จ. กรุงเทพฯ</v>
      </c>
      <c r="C21" s="85"/>
      <c r="D21" s="85"/>
      <c r="E21" s="85" t="s">
        <v>132</v>
      </c>
      <c r="F21" s="85"/>
      <c r="G21" s="261">
        <v>20162</v>
      </c>
      <c r="H21" s="273" t="s">
        <v>9</v>
      </c>
      <c r="I21" s="85" t="s">
        <v>13</v>
      </c>
      <c r="J21" s="253">
        <f>J20</f>
        <v>449</v>
      </c>
      <c r="K21" s="73" t="s">
        <v>6</v>
      </c>
      <c r="L21" s="65">
        <f>IF(Q$4=1,IF(J21&lt;=200,VLOOKUP(J21,'S2'!B$5:'S2'!F$204,2),IF(J21&gt;200,(J21-200)*'S2'!C$205+'S2'!C$204)),IF(Q$4=2,IF(J21&lt;=200,VLOOKUP(J21,'S2'!B$5:'S2'!F$204,4),IF(J21&gt;200,(J21-200)*'S2'!E$205+'S2'!E$204))))</f>
        <v>654.75</v>
      </c>
      <c r="M21" s="1" t="s">
        <v>10</v>
      </c>
      <c r="O21" s="149"/>
      <c r="P21" s="283"/>
      <c r="Q21" s="286"/>
      <c r="R21" s="287"/>
      <c r="S21" s="284"/>
      <c r="T21" s="283"/>
      <c r="U21" s="283"/>
      <c r="V21" s="283"/>
      <c r="W21" s="288"/>
      <c r="X21" s="85"/>
      <c r="Y21" s="289"/>
      <c r="Z21" s="85"/>
    </row>
    <row r="22" spans="1:26" ht="24" customHeight="1">
      <c r="A22" s="1">
        <v>14</v>
      </c>
      <c r="B22" s="254" t="str">
        <f>B20</f>
        <v>ราคาดัชนีส่วนกลางฯ จ. กรุงเทพฯ</v>
      </c>
      <c r="C22" s="85"/>
      <c r="D22" s="85"/>
      <c r="E22" s="85" t="s">
        <v>367</v>
      </c>
      <c r="F22" s="85"/>
      <c r="G22" s="261">
        <v>34450</v>
      </c>
      <c r="H22" s="273" t="s">
        <v>9</v>
      </c>
      <c r="I22" s="85" t="s">
        <v>11</v>
      </c>
      <c r="J22" s="253">
        <f>J21</f>
        <v>449</v>
      </c>
      <c r="K22" s="73" t="s">
        <v>6</v>
      </c>
      <c r="L22" s="65">
        <f>IF(Q$4=1,IF(J22&lt;=200,VLOOKUP(J22,'S2'!B$5:'S2'!F$204,2),IF(J22&gt;200,(J22-200)*'S2'!C$205+'S2'!C$204)),IF(Q$4=2,IF(J22&lt;=200,VLOOKUP(J22,'S2'!B$5:'S2'!F$204,4),IF(J22&gt;200,(J22-200)*'S2'!E$205+'S2'!E$204))))</f>
        <v>654.75</v>
      </c>
      <c r="M22" s="1" t="s">
        <v>10</v>
      </c>
      <c r="O22" s="149"/>
      <c r="P22" s="283"/>
      <c r="Q22" s="283"/>
      <c r="R22" s="262"/>
      <c r="S22" s="284"/>
      <c r="T22" s="85"/>
      <c r="U22" s="283"/>
      <c r="V22" s="283"/>
      <c r="W22" s="285"/>
      <c r="X22" s="85"/>
      <c r="Y22" s="289"/>
      <c r="Z22" s="85"/>
    </row>
    <row r="23" spans="7:26" ht="24" customHeight="1">
      <c r="G23" s="669" t="s">
        <v>14</v>
      </c>
      <c r="H23" s="78"/>
      <c r="O23" s="83"/>
      <c r="P23" s="283"/>
      <c r="Q23" s="286"/>
      <c r="R23" s="287"/>
      <c r="S23" s="263"/>
      <c r="T23" s="283"/>
      <c r="U23" s="283"/>
      <c r="V23" s="283"/>
      <c r="W23" s="288"/>
      <c r="X23" s="85"/>
      <c r="Y23" s="289"/>
      <c r="Z23" s="85"/>
    </row>
    <row r="24" spans="2:26" ht="24" customHeight="1">
      <c r="B24" s="670" t="s">
        <v>192</v>
      </c>
      <c r="C24" s="671"/>
      <c r="P24" s="283"/>
      <c r="Q24" s="286"/>
      <c r="R24" s="287"/>
      <c r="S24" s="283"/>
      <c r="T24" s="283"/>
      <c r="U24" s="283"/>
      <c r="V24" s="283"/>
      <c r="W24" s="288"/>
      <c r="X24" s="85"/>
      <c r="Y24" s="85"/>
      <c r="Z24" s="85"/>
    </row>
    <row r="25" spans="2:26" ht="24" customHeight="1">
      <c r="B25" s="32" t="s">
        <v>124</v>
      </c>
      <c r="C25" s="32"/>
      <c r="K25" s="73" t="s">
        <v>15</v>
      </c>
      <c r="L25" s="65">
        <f>+G15</f>
        <v>10</v>
      </c>
      <c r="M25" s="1" t="s">
        <v>58</v>
      </c>
      <c r="P25" s="283"/>
      <c r="Q25" s="290"/>
      <c r="R25" s="287"/>
      <c r="S25" s="283"/>
      <c r="T25" s="283"/>
      <c r="U25" s="283"/>
      <c r="V25" s="283"/>
      <c r="W25" s="291"/>
      <c r="X25" s="85"/>
      <c r="Y25" s="85"/>
      <c r="Z25" s="85"/>
    </row>
    <row r="26" spans="2:26" ht="24" customHeight="1">
      <c r="B26" s="32" t="s">
        <v>125</v>
      </c>
      <c r="C26" s="32"/>
      <c r="F26" s="78"/>
      <c r="K26" s="73" t="s">
        <v>15</v>
      </c>
      <c r="L26" s="65">
        <f>+'S2'!$BT$34</f>
        <v>21.78</v>
      </c>
      <c r="M26" s="1" t="s">
        <v>58</v>
      </c>
      <c r="P26" s="283"/>
      <c r="Q26" s="263"/>
      <c r="R26" s="284"/>
      <c r="S26" s="283"/>
      <c r="T26" s="283"/>
      <c r="U26" s="283"/>
      <c r="V26" s="283"/>
      <c r="W26" s="285"/>
      <c r="X26" s="85"/>
      <c r="Y26" s="85"/>
      <c r="Z26" s="85"/>
    </row>
    <row r="27" spans="2:26" ht="24" customHeight="1">
      <c r="B27" s="32" t="s">
        <v>126</v>
      </c>
      <c r="C27" s="32"/>
      <c r="K27" s="73" t="s">
        <v>15</v>
      </c>
      <c r="L27" s="65">
        <f>+L15</f>
        <v>11.19</v>
      </c>
      <c r="M27" s="1" t="s">
        <v>58</v>
      </c>
      <c r="P27" s="283"/>
      <c r="Q27" s="286"/>
      <c r="R27" s="287"/>
      <c r="S27" s="283"/>
      <c r="T27" s="283"/>
      <c r="U27" s="283"/>
      <c r="V27" s="283"/>
      <c r="W27" s="288"/>
      <c r="X27" s="85"/>
      <c r="Y27" s="85"/>
      <c r="Z27" s="85"/>
    </row>
    <row r="28" spans="2:26" ht="24" customHeight="1">
      <c r="B28" s="32" t="s">
        <v>217</v>
      </c>
      <c r="C28" s="71"/>
      <c r="K28" s="73" t="s">
        <v>15</v>
      </c>
      <c r="L28" s="69">
        <f>ROUND(SUM(L24:L27),2)</f>
        <v>42.97</v>
      </c>
      <c r="M28" s="1" t="s">
        <v>58</v>
      </c>
      <c r="P28" s="283"/>
      <c r="Q28" s="286"/>
      <c r="R28" s="287"/>
      <c r="S28" s="283"/>
      <c r="T28" s="283"/>
      <c r="U28" s="283"/>
      <c r="V28" s="283"/>
      <c r="W28" s="288"/>
      <c r="X28" s="85"/>
      <c r="Y28" s="85"/>
      <c r="Z28" s="85"/>
    </row>
    <row r="29" spans="2:26" ht="24" customHeight="1">
      <c r="B29" s="32"/>
      <c r="C29" s="71"/>
      <c r="G29" s="32" t="s">
        <v>212</v>
      </c>
      <c r="H29" s="232">
        <v>1.6</v>
      </c>
      <c r="K29" s="73" t="s">
        <v>15</v>
      </c>
      <c r="L29" s="88">
        <f>ROUND(H29*L28,2)</f>
        <v>68.75</v>
      </c>
      <c r="M29" s="1" t="s">
        <v>63</v>
      </c>
      <c r="P29" s="283"/>
      <c r="Q29" s="286"/>
      <c r="R29" s="287"/>
      <c r="S29" s="283"/>
      <c r="T29" s="283"/>
      <c r="U29" s="283"/>
      <c r="V29" s="283"/>
      <c r="W29" s="288"/>
      <c r="X29" s="85"/>
      <c r="Y29" s="85"/>
      <c r="Z29" s="85"/>
    </row>
    <row r="30" spans="2:26" ht="24" customHeight="1">
      <c r="B30" s="32" t="s">
        <v>127</v>
      </c>
      <c r="C30" s="32"/>
      <c r="K30" s="73" t="s">
        <v>15</v>
      </c>
      <c r="L30" s="65">
        <f>+'S2'!$BT$35</f>
        <v>46.83</v>
      </c>
      <c r="M30" s="1" t="s">
        <v>63</v>
      </c>
      <c r="P30" s="283"/>
      <c r="Q30" s="290"/>
      <c r="R30" s="287"/>
      <c r="S30" s="283"/>
      <c r="T30" s="283"/>
      <c r="U30" s="283"/>
      <c r="V30" s="283"/>
      <c r="W30" s="291"/>
      <c r="X30" s="85"/>
      <c r="Y30" s="85"/>
      <c r="Z30" s="85"/>
    </row>
    <row r="31" spans="2:26" ht="24" customHeight="1">
      <c r="B31" s="32" t="s">
        <v>218</v>
      </c>
      <c r="C31" s="71"/>
      <c r="K31" s="73" t="s">
        <v>15</v>
      </c>
      <c r="L31" s="69">
        <f>ROUND(SUM(L29:L30),2)</f>
        <v>115.58</v>
      </c>
      <c r="M31" s="1" t="s">
        <v>63</v>
      </c>
      <c r="P31" s="283"/>
      <c r="Q31" s="263"/>
      <c r="R31" s="284"/>
      <c r="S31" s="283"/>
      <c r="T31" s="283"/>
      <c r="U31" s="283"/>
      <c r="V31" s="283"/>
      <c r="W31" s="285"/>
      <c r="X31" s="85"/>
      <c r="Y31" s="85"/>
      <c r="Z31" s="85"/>
    </row>
    <row r="32" spans="2:26" ht="24" customHeight="1">
      <c r="B32" s="670" t="s">
        <v>193</v>
      </c>
      <c r="C32" s="671"/>
      <c r="P32" s="283"/>
      <c r="Q32" s="286"/>
      <c r="R32" s="287"/>
      <c r="S32" s="283"/>
      <c r="T32" s="283"/>
      <c r="U32" s="283"/>
      <c r="V32" s="283"/>
      <c r="W32" s="288"/>
      <c r="X32" s="85"/>
      <c r="Y32" s="85"/>
      <c r="Z32" s="85"/>
    </row>
    <row r="33" spans="2:26" ht="24" customHeight="1">
      <c r="B33" s="32" t="s">
        <v>124</v>
      </c>
      <c r="C33" s="32"/>
      <c r="K33" s="73" t="s">
        <v>15</v>
      </c>
      <c r="L33" s="65">
        <f>+G17</f>
        <v>0</v>
      </c>
      <c r="M33" s="1" t="s">
        <v>58</v>
      </c>
      <c r="P33" s="283"/>
      <c r="Q33" s="286"/>
      <c r="R33" s="287"/>
      <c r="S33" s="283"/>
      <c r="T33" s="283"/>
      <c r="U33" s="283"/>
      <c r="V33" s="283"/>
      <c r="W33" s="288"/>
      <c r="X33" s="85"/>
      <c r="Y33" s="85"/>
      <c r="Z33" s="85"/>
    </row>
    <row r="34" spans="2:26" ht="24" customHeight="1">
      <c r="B34" s="32" t="s">
        <v>125</v>
      </c>
      <c r="C34" s="32"/>
      <c r="F34" s="78"/>
      <c r="K34" s="73" t="s">
        <v>15</v>
      </c>
      <c r="L34" s="65">
        <f>+'S2'!$BT$5</f>
        <v>32.49</v>
      </c>
      <c r="M34" s="1" t="s">
        <v>58</v>
      </c>
      <c r="P34" s="283"/>
      <c r="Q34" s="286"/>
      <c r="R34" s="287"/>
      <c r="S34" s="283"/>
      <c r="T34" s="283"/>
      <c r="U34" s="283"/>
      <c r="V34" s="283"/>
      <c r="W34" s="288"/>
      <c r="X34" s="85"/>
      <c r="Y34" s="85"/>
      <c r="Z34" s="85"/>
    </row>
    <row r="35" spans="2:26" ht="24" customHeight="1">
      <c r="B35" s="32" t="s">
        <v>126</v>
      </c>
      <c r="C35" s="32"/>
      <c r="K35" s="73" t="s">
        <v>15</v>
      </c>
      <c r="L35" s="65">
        <f>+L17</f>
        <v>11.19</v>
      </c>
      <c r="M35" s="1" t="s">
        <v>58</v>
      </c>
      <c r="P35" s="283"/>
      <c r="Q35" s="290"/>
      <c r="R35" s="287"/>
      <c r="S35" s="283"/>
      <c r="T35" s="283"/>
      <c r="U35" s="283"/>
      <c r="V35" s="283"/>
      <c r="W35" s="291"/>
      <c r="X35" s="85"/>
      <c r="Y35" s="85"/>
      <c r="Z35" s="85"/>
    </row>
    <row r="36" spans="2:26" ht="24" customHeight="1">
      <c r="B36" s="32" t="s">
        <v>217</v>
      </c>
      <c r="C36" s="71"/>
      <c r="K36" s="73" t="s">
        <v>15</v>
      </c>
      <c r="L36" s="69">
        <f>ROUND(SUM(L33:L35),2)</f>
        <v>43.68</v>
      </c>
      <c r="M36" s="1" t="s">
        <v>58</v>
      </c>
      <c r="P36" s="140"/>
      <c r="Q36" s="292"/>
      <c r="R36" s="292"/>
      <c r="S36" s="292"/>
      <c r="T36" s="85"/>
      <c r="U36" s="85"/>
      <c r="V36" s="85"/>
      <c r="W36" s="85"/>
      <c r="X36" s="85"/>
      <c r="Y36" s="85"/>
      <c r="Z36" s="85"/>
    </row>
    <row r="37" spans="2:26" ht="24" customHeight="1">
      <c r="B37" s="32"/>
      <c r="C37" s="71"/>
      <c r="G37" s="32" t="s">
        <v>212</v>
      </c>
      <c r="H37" s="232">
        <v>1.6</v>
      </c>
      <c r="K37" s="73" t="s">
        <v>15</v>
      </c>
      <c r="L37" s="88">
        <f>ROUND(H37*L36,2)</f>
        <v>69.89</v>
      </c>
      <c r="M37" s="1" t="s">
        <v>63</v>
      </c>
      <c r="P37" s="283"/>
      <c r="Q37" s="85"/>
      <c r="R37" s="85"/>
      <c r="S37" s="672"/>
      <c r="T37" s="293"/>
      <c r="U37" s="673"/>
      <c r="V37" s="287"/>
      <c r="W37" s="674"/>
      <c r="X37" s="289"/>
      <c r="Y37" s="85"/>
      <c r="Z37" s="85"/>
    </row>
    <row r="38" spans="2:26" ht="24" customHeight="1">
      <c r="B38" s="32" t="s">
        <v>127</v>
      </c>
      <c r="C38" s="32"/>
      <c r="K38" s="73" t="s">
        <v>15</v>
      </c>
      <c r="L38" s="65">
        <f>+'S2'!$BT$7</f>
        <v>56.2</v>
      </c>
      <c r="M38" s="1" t="s">
        <v>63</v>
      </c>
      <c r="P38" s="283"/>
      <c r="Q38" s="85"/>
      <c r="R38" s="85"/>
      <c r="S38" s="672"/>
      <c r="T38" s="293"/>
      <c r="U38" s="673"/>
      <c r="V38" s="287"/>
      <c r="W38" s="674"/>
      <c r="X38" s="289"/>
      <c r="Y38" s="85"/>
      <c r="Z38" s="85"/>
    </row>
    <row r="39" spans="2:26" ht="24" customHeight="1">
      <c r="B39" s="32" t="s">
        <v>218</v>
      </c>
      <c r="C39" s="71"/>
      <c r="K39" s="73" t="s">
        <v>15</v>
      </c>
      <c r="L39" s="69">
        <f>ROUND(SUM(L37:L38),2)</f>
        <v>126.09</v>
      </c>
      <c r="M39" s="1" t="s">
        <v>63</v>
      </c>
      <c r="P39" s="283"/>
      <c r="Q39" s="85"/>
      <c r="R39" s="85"/>
      <c r="S39" s="672"/>
      <c r="T39" s="293"/>
      <c r="U39" s="673"/>
      <c r="V39" s="287"/>
      <c r="W39" s="674"/>
      <c r="X39" s="289"/>
      <c r="Y39" s="85"/>
      <c r="Z39" s="85"/>
    </row>
    <row r="40" spans="2:26" ht="24" customHeight="1">
      <c r="B40" s="670" t="s">
        <v>194</v>
      </c>
      <c r="C40" s="671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2:26" ht="24" customHeight="1">
      <c r="B41" s="32" t="s">
        <v>124</v>
      </c>
      <c r="C41" s="32"/>
      <c r="K41" s="73" t="s">
        <v>15</v>
      </c>
      <c r="L41" s="65">
        <f>G16</f>
        <v>10</v>
      </c>
      <c r="M41" s="1" t="s">
        <v>58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2:26" ht="24" customHeight="1">
      <c r="B42" s="32" t="s">
        <v>125</v>
      </c>
      <c r="C42" s="32"/>
      <c r="F42" s="78"/>
      <c r="K42" s="73" t="s">
        <v>15</v>
      </c>
      <c r="L42" s="65">
        <f>'S2'!$BT$5</f>
        <v>32.49</v>
      </c>
      <c r="M42" s="1" t="s">
        <v>58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2:26" ht="24" customHeight="1">
      <c r="B43" s="32" t="s">
        <v>126</v>
      </c>
      <c r="C43" s="32"/>
      <c r="K43" s="73" t="s">
        <v>15</v>
      </c>
      <c r="L43" s="65">
        <f>L16</f>
        <v>11.19</v>
      </c>
      <c r="M43" s="1" t="s">
        <v>58</v>
      </c>
      <c r="P43" s="416" t="s">
        <v>304</v>
      </c>
      <c r="Q43" s="415" t="s">
        <v>558</v>
      </c>
      <c r="R43" s="416"/>
      <c r="S43" s="416"/>
      <c r="T43" s="416" t="s">
        <v>391</v>
      </c>
      <c r="U43" s="415" t="s">
        <v>559</v>
      </c>
      <c r="V43" s="416"/>
      <c r="W43" s="417"/>
      <c r="X43" s="85"/>
      <c r="Y43" s="85"/>
      <c r="Z43" s="85"/>
    </row>
    <row r="44" spans="2:26" ht="24" customHeight="1">
      <c r="B44" s="32" t="s">
        <v>219</v>
      </c>
      <c r="C44" s="71"/>
      <c r="K44" s="73" t="s">
        <v>15</v>
      </c>
      <c r="L44" s="69">
        <f>ROUND(SUM(L41:L43),2)</f>
        <v>53.68</v>
      </c>
      <c r="M44" s="1" t="s">
        <v>58</v>
      </c>
      <c r="P44" s="416" t="s">
        <v>305</v>
      </c>
      <c r="Q44" s="415"/>
      <c r="R44" s="416"/>
      <c r="S44" s="416"/>
      <c r="T44" s="416" t="s">
        <v>391</v>
      </c>
      <c r="U44" s="415"/>
      <c r="V44" s="416"/>
      <c r="W44" s="417"/>
      <c r="X44" s="85"/>
      <c r="Y44" s="85"/>
      <c r="Z44" s="85"/>
    </row>
    <row r="45" spans="2:26" ht="24" customHeight="1">
      <c r="B45" s="32"/>
      <c r="C45" s="71"/>
      <c r="G45" s="32" t="s">
        <v>212</v>
      </c>
      <c r="H45" s="232">
        <v>1.6</v>
      </c>
      <c r="K45" s="73" t="s">
        <v>15</v>
      </c>
      <c r="L45" s="88">
        <f>ROUND(H45*L44,2)</f>
        <v>85.89</v>
      </c>
      <c r="M45" s="1" t="s">
        <v>63</v>
      </c>
      <c r="P45" s="416" t="s">
        <v>305</v>
      </c>
      <c r="Q45" s="415"/>
      <c r="R45" s="416"/>
      <c r="S45" s="416"/>
      <c r="T45" s="416" t="s">
        <v>391</v>
      </c>
      <c r="U45" s="415"/>
      <c r="V45" s="416"/>
      <c r="W45" s="418"/>
      <c r="X45" s="85"/>
      <c r="Y45" s="85"/>
      <c r="Z45" s="85"/>
    </row>
    <row r="46" spans="2:26" ht="24" customHeight="1">
      <c r="B46" s="32" t="s">
        <v>127</v>
      </c>
      <c r="C46" s="32"/>
      <c r="K46" s="73" t="s">
        <v>15</v>
      </c>
      <c r="L46" s="65">
        <f>'S2'!$BT$7</f>
        <v>56.2</v>
      </c>
      <c r="M46" s="1" t="s">
        <v>63</v>
      </c>
      <c r="P46" s="416" t="s">
        <v>306</v>
      </c>
      <c r="Q46" s="415"/>
      <c r="R46" s="416"/>
      <c r="S46" s="416"/>
      <c r="T46" s="416" t="s">
        <v>391</v>
      </c>
      <c r="U46" s="415"/>
      <c r="V46" s="416"/>
      <c r="W46" s="419"/>
      <c r="X46" s="85"/>
      <c r="Y46" s="85"/>
      <c r="Z46" s="85"/>
    </row>
    <row r="47" spans="2:26" ht="24" customHeight="1">
      <c r="B47" s="32" t="s">
        <v>218</v>
      </c>
      <c r="C47" s="71"/>
      <c r="K47" s="73" t="s">
        <v>15</v>
      </c>
      <c r="L47" s="69">
        <f>ROUND(SUM(L45:L46),2)</f>
        <v>142.09</v>
      </c>
      <c r="M47" s="1" t="s">
        <v>63</v>
      </c>
      <c r="P47" s="416" t="s">
        <v>306</v>
      </c>
      <c r="Q47" s="416"/>
      <c r="R47" s="416"/>
      <c r="S47" s="416"/>
      <c r="T47" s="416" t="s">
        <v>391</v>
      </c>
      <c r="U47" s="416"/>
      <c r="V47" s="416"/>
      <c r="W47" s="417"/>
      <c r="X47" s="85"/>
      <c r="Y47" s="85"/>
      <c r="Z47" s="85"/>
    </row>
    <row r="48" spans="2:26" ht="24" customHeight="1">
      <c r="B48" s="71" t="s">
        <v>195</v>
      </c>
      <c r="K48" s="73"/>
      <c r="L48" s="87"/>
      <c r="O48" s="86"/>
      <c r="P48" s="416"/>
      <c r="Q48" s="416"/>
      <c r="R48" s="416"/>
      <c r="S48" s="416"/>
      <c r="T48" s="416" t="s">
        <v>391</v>
      </c>
      <c r="U48" s="416"/>
      <c r="V48" s="416"/>
      <c r="W48" s="417"/>
      <c r="X48" s="85"/>
      <c r="Y48" s="85"/>
      <c r="Z48" s="85"/>
    </row>
    <row r="49" spans="2:26" ht="24" customHeight="1">
      <c r="B49" s="1" t="s">
        <v>214</v>
      </c>
      <c r="K49" s="73" t="s">
        <v>15</v>
      </c>
      <c r="L49" s="88">
        <f>G9</f>
        <v>288</v>
      </c>
      <c r="M49" s="1" t="s">
        <v>58</v>
      </c>
      <c r="O49" s="83"/>
      <c r="P49" s="420"/>
      <c r="Q49" s="748"/>
      <c r="R49" s="748"/>
      <c r="S49" s="748"/>
      <c r="T49" s="416" t="s">
        <v>391</v>
      </c>
      <c r="U49" s="415"/>
      <c r="V49" s="416"/>
      <c r="W49" s="417"/>
      <c r="X49" s="85"/>
      <c r="Y49" s="85"/>
      <c r="Z49" s="85"/>
    </row>
    <row r="50" spans="2:26" ht="24" customHeight="1">
      <c r="B50" s="1" t="s">
        <v>126</v>
      </c>
      <c r="K50" s="73" t="s">
        <v>15</v>
      </c>
      <c r="L50" s="88">
        <f>L9</f>
        <v>44.49</v>
      </c>
      <c r="M50" s="1" t="s">
        <v>58</v>
      </c>
      <c r="P50" s="416" t="s">
        <v>392</v>
      </c>
      <c r="Q50" s="421"/>
      <c r="R50" s="422"/>
      <c r="S50" s="421"/>
      <c r="T50" s="416"/>
      <c r="U50" s="415"/>
      <c r="V50" s="416"/>
      <c r="W50" s="418"/>
      <c r="X50" s="85"/>
      <c r="Y50" s="85"/>
      <c r="Z50" s="85"/>
    </row>
    <row r="51" spans="2:26" ht="24" customHeight="1">
      <c r="B51" s="1" t="s">
        <v>215</v>
      </c>
      <c r="K51" s="73" t="s">
        <v>15</v>
      </c>
      <c r="L51" s="69">
        <f>ROUND(SUM(L49:L50),2)</f>
        <v>332.49</v>
      </c>
      <c r="M51" s="1" t="s">
        <v>58</v>
      </c>
      <c r="P51" s="416" t="s">
        <v>389</v>
      </c>
      <c r="Q51" s="748"/>
      <c r="R51" s="748"/>
      <c r="S51" s="748"/>
      <c r="T51" s="416"/>
      <c r="U51" s="415"/>
      <c r="V51" s="416"/>
      <c r="W51" s="419"/>
      <c r="X51" s="85"/>
      <c r="Y51" s="85"/>
      <c r="Z51" s="85"/>
    </row>
    <row r="52" spans="7:26" ht="24" customHeight="1">
      <c r="G52" s="32" t="s">
        <v>212</v>
      </c>
      <c r="H52" s="232">
        <v>1.5</v>
      </c>
      <c r="K52" s="73" t="s">
        <v>15</v>
      </c>
      <c r="L52" s="88">
        <f>ROUND(H52*L51,2)</f>
        <v>498.74</v>
      </c>
      <c r="M52" s="1" t="s">
        <v>63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2:26" ht="24" customHeight="1">
      <c r="B53" s="32" t="s">
        <v>164</v>
      </c>
      <c r="C53" s="32"/>
      <c r="K53" s="73" t="s">
        <v>15</v>
      </c>
      <c r="L53" s="65">
        <f>+'S2'!$BT$9</f>
        <v>25.19</v>
      </c>
      <c r="M53" s="1" t="s">
        <v>63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2:26" ht="24" customHeight="1">
      <c r="B54" s="32" t="s">
        <v>127</v>
      </c>
      <c r="C54" s="32"/>
      <c r="K54" s="73" t="s">
        <v>15</v>
      </c>
      <c r="L54" s="65">
        <f>+'S2'!$BT$10</f>
        <v>90.65</v>
      </c>
      <c r="M54" s="1" t="s">
        <v>63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2:26" ht="24" customHeight="1">
      <c r="B55" s="32" t="s">
        <v>220</v>
      </c>
      <c r="C55" s="71"/>
      <c r="K55" s="73" t="s">
        <v>15</v>
      </c>
      <c r="L55" s="69">
        <f>ROUND(SUM(L52:L54),2)</f>
        <v>614.58</v>
      </c>
      <c r="M55" s="1" t="s">
        <v>63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2:26" ht="24" customHeight="1">
      <c r="B56" s="71" t="s">
        <v>213</v>
      </c>
      <c r="D56" s="2"/>
      <c r="F56" s="91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2:26" ht="24" customHeight="1">
      <c r="B57" s="1" t="s">
        <v>216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2:26" ht="24" customHeight="1">
      <c r="B58" s="1" t="s">
        <v>17</v>
      </c>
      <c r="K58" s="73" t="s">
        <v>15</v>
      </c>
      <c r="L58" s="65">
        <f>'S2'!$BT$14</f>
        <v>11.41</v>
      </c>
      <c r="M58" s="1" t="s">
        <v>16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2:26" ht="24" customHeight="1">
      <c r="B59" s="1" t="s">
        <v>196</v>
      </c>
      <c r="G59" s="93"/>
      <c r="H59" s="211">
        <v>0.2</v>
      </c>
      <c r="I59" s="1" t="s">
        <v>52</v>
      </c>
      <c r="K59" s="73" t="s">
        <v>15</v>
      </c>
      <c r="L59" s="65">
        <f>'S2'!$BT$13*2</f>
        <v>29.02</v>
      </c>
      <c r="M59" s="1" t="s">
        <v>16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2:26" ht="24" customHeight="1">
      <c r="B60" s="1" t="s">
        <v>262</v>
      </c>
      <c r="G60" s="93"/>
      <c r="H60" s="211">
        <v>0.2</v>
      </c>
      <c r="I60" s="1" t="s">
        <v>52</v>
      </c>
      <c r="K60" s="73" t="s">
        <v>15</v>
      </c>
      <c r="L60" s="65">
        <f>'S2'!$BT$12*2</f>
        <v>22.12</v>
      </c>
      <c r="M60" s="1" t="s">
        <v>16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2:26" ht="24" customHeight="1">
      <c r="B61" s="1" t="s">
        <v>221</v>
      </c>
      <c r="G61" s="93"/>
      <c r="H61" s="211">
        <v>0.25</v>
      </c>
      <c r="I61" s="1" t="s">
        <v>52</v>
      </c>
      <c r="K61" s="73" t="s">
        <v>15</v>
      </c>
      <c r="L61" s="68">
        <f>L52*H61</f>
        <v>124.685</v>
      </c>
      <c r="M61" s="1" t="s">
        <v>16</v>
      </c>
      <c r="P61" s="85"/>
      <c r="Q61" s="85"/>
      <c r="R61" s="85"/>
      <c r="S61" s="294"/>
      <c r="T61" s="140"/>
      <c r="U61" s="85"/>
      <c r="V61" s="85"/>
      <c r="W61" s="85"/>
      <c r="X61" s="85"/>
      <c r="Y61" s="85"/>
      <c r="Z61" s="85"/>
    </row>
    <row r="62" spans="2:26" ht="24" customHeight="1">
      <c r="B62" s="1" t="s">
        <v>263</v>
      </c>
      <c r="H62" s="258">
        <f>H59</f>
        <v>0.2</v>
      </c>
      <c r="I62" s="1" t="str">
        <f>I59</f>
        <v>ม. )</v>
      </c>
      <c r="K62" s="73" t="s">
        <v>15</v>
      </c>
      <c r="L62" s="65">
        <f>('S2'!$BT$10+'S2'!$BT$9)*H61</f>
        <v>28.96</v>
      </c>
      <c r="M62" s="1" t="s">
        <v>16</v>
      </c>
      <c r="P62" s="85"/>
      <c r="Q62" s="85"/>
      <c r="R62" s="85"/>
      <c r="S62" s="294"/>
      <c r="T62" s="140"/>
      <c r="U62" s="85"/>
      <c r="V62" s="85"/>
      <c r="W62" s="85"/>
      <c r="X62" s="85"/>
      <c r="Y62" s="85"/>
      <c r="Z62" s="85"/>
    </row>
    <row r="63" spans="2:26" ht="24" customHeight="1">
      <c r="B63" s="1" t="s">
        <v>264</v>
      </c>
      <c r="H63" s="259">
        <f>H60</f>
        <v>0.2</v>
      </c>
      <c r="I63" s="1" t="str">
        <f>I60</f>
        <v>ม. )</v>
      </c>
      <c r="K63" s="73" t="s">
        <v>15</v>
      </c>
      <c r="L63" s="65">
        <f>('S2'!$BT$10+'S2'!$BT$9)*H62</f>
        <v>23.168000000000003</v>
      </c>
      <c r="M63" s="1" t="s">
        <v>16</v>
      </c>
      <c r="P63" s="294"/>
      <c r="Q63" s="294"/>
      <c r="R63" s="294"/>
      <c r="S63" s="85"/>
      <c r="T63" s="85"/>
      <c r="U63" s="85"/>
      <c r="V63" s="85"/>
      <c r="W63" s="85"/>
      <c r="X63" s="85"/>
      <c r="Y63" s="85"/>
      <c r="Z63" s="85"/>
    </row>
    <row r="64" spans="2:26" ht="24" customHeight="1">
      <c r="B64" s="1" t="s">
        <v>218</v>
      </c>
      <c r="K64" s="73" t="s">
        <v>15</v>
      </c>
      <c r="L64" s="69">
        <f>ROUND(SUM(L58:L63),2)</f>
        <v>239.36</v>
      </c>
      <c r="M64" s="1" t="s">
        <v>16</v>
      </c>
      <c r="P64" s="295"/>
      <c r="Q64" s="294"/>
      <c r="R64" s="294"/>
      <c r="S64" s="85"/>
      <c r="T64" s="85"/>
      <c r="U64" s="85"/>
      <c r="V64" s="85"/>
      <c r="W64" s="85"/>
      <c r="X64" s="85"/>
      <c r="Y64" s="85"/>
      <c r="Z64" s="85"/>
    </row>
    <row r="65" spans="2:26" ht="24" customHeight="1">
      <c r="B65" s="71" t="s">
        <v>615</v>
      </c>
      <c r="C65" s="235"/>
      <c r="D65" s="235"/>
      <c r="K65" s="73"/>
      <c r="L65" s="87"/>
      <c r="O65" s="86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2:26" ht="24" customHeight="1">
      <c r="B66" s="1" t="s">
        <v>214</v>
      </c>
      <c r="K66" s="73" t="s">
        <v>15</v>
      </c>
      <c r="L66" s="88">
        <f>G9</f>
        <v>288</v>
      </c>
      <c r="M66" s="1" t="s">
        <v>58</v>
      </c>
      <c r="O66" s="83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2:26" ht="24" customHeight="1">
      <c r="B67" s="1" t="s">
        <v>126</v>
      </c>
      <c r="K67" s="73" t="s">
        <v>15</v>
      </c>
      <c r="L67" s="88">
        <f>L9</f>
        <v>44.49</v>
      </c>
      <c r="M67" s="1" t="s">
        <v>58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2:26" ht="24" customHeight="1">
      <c r="B68" s="1" t="s">
        <v>222</v>
      </c>
      <c r="K68" s="73" t="s">
        <v>15</v>
      </c>
      <c r="L68" s="69">
        <f>ROUND(SUM(L66:L67),2)</f>
        <v>332.49</v>
      </c>
      <c r="M68" s="1" t="s">
        <v>58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2:26" ht="24" customHeight="1">
      <c r="B69" s="71" t="s">
        <v>232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2:26" ht="24" customHeight="1">
      <c r="B70" s="1" t="s">
        <v>223</v>
      </c>
      <c r="K70" s="73" t="s">
        <v>15</v>
      </c>
      <c r="L70" s="68">
        <f>L84</f>
        <v>4.16</v>
      </c>
      <c r="M70" s="1" t="s">
        <v>16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2:26" ht="24" customHeight="1">
      <c r="B71" s="1" t="s">
        <v>224</v>
      </c>
      <c r="E71" s="1" t="s">
        <v>59</v>
      </c>
      <c r="F71" s="137">
        <v>3</v>
      </c>
      <c r="G71" s="1" t="s">
        <v>46</v>
      </c>
      <c r="H71" s="94">
        <f>41.667/F71</f>
        <v>13.889000000000001</v>
      </c>
      <c r="I71" s="1" t="s">
        <v>60</v>
      </c>
      <c r="K71" s="73" t="s">
        <v>15</v>
      </c>
      <c r="L71" s="68">
        <f>$L$113/H71</f>
        <v>119.2190510475916</v>
      </c>
      <c r="M71" s="1" t="s">
        <v>16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2:26" ht="24" customHeight="1">
      <c r="B72" s="1" t="s">
        <v>222</v>
      </c>
      <c r="K72" s="73" t="s">
        <v>15</v>
      </c>
      <c r="L72" s="68">
        <f>SUM(L70:L71)</f>
        <v>123.3790510475916</v>
      </c>
      <c r="M72" s="1" t="s">
        <v>16</v>
      </c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2:26" ht="24" customHeight="1">
      <c r="B73" s="1" t="s">
        <v>225</v>
      </c>
      <c r="K73" s="73" t="s">
        <v>15</v>
      </c>
      <c r="L73" s="65">
        <f>'S2'!$BT$16+'S2'!$BT$20*0.8</f>
        <v>16.286</v>
      </c>
      <c r="M73" s="1" t="s">
        <v>16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2:26" ht="24" customHeight="1">
      <c r="B74" s="1" t="s">
        <v>218</v>
      </c>
      <c r="K74" s="73" t="s">
        <v>15</v>
      </c>
      <c r="L74" s="69">
        <f>ROUND(SUM(L72:L73),2)</f>
        <v>139.67</v>
      </c>
      <c r="M74" s="1" t="s">
        <v>16</v>
      </c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2:26" ht="24" customHeight="1">
      <c r="B75" s="71" t="s">
        <v>233</v>
      </c>
      <c r="K75" s="73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2:26" ht="24" customHeight="1">
      <c r="B76" s="1" t="s">
        <v>226</v>
      </c>
      <c r="K76" s="73" t="s">
        <v>15</v>
      </c>
      <c r="L76" s="68">
        <f>G19</f>
        <v>20642</v>
      </c>
      <c r="M76" s="1" t="s">
        <v>10</v>
      </c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2:26" ht="24" customHeight="1">
      <c r="B77" s="1" t="s">
        <v>126</v>
      </c>
      <c r="K77" s="73" t="s">
        <v>15</v>
      </c>
      <c r="L77" s="89">
        <f>L19</f>
        <v>654.75</v>
      </c>
      <c r="M77" s="1" t="s">
        <v>10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2:26" ht="24" customHeight="1">
      <c r="B78" s="1" t="s">
        <v>227</v>
      </c>
      <c r="K78" s="73" t="s">
        <v>15</v>
      </c>
      <c r="L78" s="69">
        <f>ROUND(SUM(L76:L77),2)</f>
        <v>21296.75</v>
      </c>
      <c r="M78" s="1" t="s">
        <v>10</v>
      </c>
      <c r="P78" s="85"/>
      <c r="Q78" s="85"/>
      <c r="R78" s="85"/>
      <c r="S78" s="294"/>
      <c r="T78" s="140"/>
      <c r="U78" s="85"/>
      <c r="V78" s="85"/>
      <c r="W78" s="85"/>
      <c r="X78" s="85"/>
      <c r="Y78" s="85"/>
      <c r="Z78" s="85"/>
    </row>
    <row r="79" spans="7:26" ht="24" customHeight="1">
      <c r="G79" s="73" t="s">
        <v>197</v>
      </c>
      <c r="H79" s="233">
        <v>0.8</v>
      </c>
      <c r="I79" s="1" t="s">
        <v>198</v>
      </c>
      <c r="K79" s="73" t="s">
        <v>15</v>
      </c>
      <c r="L79" s="89">
        <f>ROUND(L78*H79/1000,2)</f>
        <v>17.04</v>
      </c>
      <c r="M79" s="1" t="s">
        <v>16</v>
      </c>
      <c r="P79" s="85"/>
      <c r="Q79" s="85"/>
      <c r="R79" s="85"/>
      <c r="S79" s="294"/>
      <c r="T79" s="140"/>
      <c r="U79" s="85"/>
      <c r="V79" s="85"/>
      <c r="W79" s="85"/>
      <c r="X79" s="85"/>
      <c r="Y79" s="85"/>
      <c r="Z79" s="85"/>
    </row>
    <row r="80" spans="2:26" ht="24" customHeight="1">
      <c r="B80" s="71" t="s">
        <v>234</v>
      </c>
      <c r="K80" s="73"/>
      <c r="P80" s="294"/>
      <c r="Q80" s="294"/>
      <c r="R80" s="294"/>
      <c r="S80" s="85"/>
      <c r="T80" s="85"/>
      <c r="U80" s="85"/>
      <c r="V80" s="85"/>
      <c r="W80" s="85"/>
      <c r="X80" s="85"/>
      <c r="Y80" s="85"/>
      <c r="Z80" s="85"/>
    </row>
    <row r="81" spans="2:26" ht="24" customHeight="1">
      <c r="B81" s="1" t="s">
        <v>226</v>
      </c>
      <c r="K81" s="73" t="s">
        <v>15</v>
      </c>
      <c r="L81" s="89">
        <f>G21</f>
        <v>20162</v>
      </c>
      <c r="M81" s="1" t="s">
        <v>10</v>
      </c>
      <c r="P81" s="295"/>
      <c r="Q81" s="294"/>
      <c r="R81" s="294"/>
      <c r="S81" s="85"/>
      <c r="T81" s="85"/>
      <c r="U81" s="85"/>
      <c r="V81" s="85"/>
      <c r="W81" s="85"/>
      <c r="X81" s="85"/>
      <c r="Y81" s="85"/>
      <c r="Z81" s="85"/>
    </row>
    <row r="82" spans="2:26" ht="24" customHeight="1">
      <c r="B82" s="1" t="s">
        <v>126</v>
      </c>
      <c r="K82" s="73" t="s">
        <v>15</v>
      </c>
      <c r="L82" s="89">
        <f>L21</f>
        <v>654.75</v>
      </c>
      <c r="M82" s="1" t="s">
        <v>10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2:26" ht="24" customHeight="1">
      <c r="B83" s="1" t="s">
        <v>227</v>
      </c>
      <c r="K83" s="73" t="s">
        <v>15</v>
      </c>
      <c r="L83" s="69">
        <f>ROUND(SUM(L81:L82),2)</f>
        <v>20816.75</v>
      </c>
      <c r="M83" s="1" t="s">
        <v>10</v>
      </c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7:26" ht="24" customHeight="1">
      <c r="G84" s="73" t="s">
        <v>197</v>
      </c>
      <c r="H84" s="233">
        <v>0.2</v>
      </c>
      <c r="I84" s="1" t="s">
        <v>198</v>
      </c>
      <c r="K84" s="73" t="s">
        <v>15</v>
      </c>
      <c r="L84" s="89">
        <f>ROUND(L83*H84/1000,2)</f>
        <v>4.16</v>
      </c>
      <c r="M84" s="1" t="s">
        <v>16</v>
      </c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2:26" ht="24" customHeight="1">
      <c r="B85" s="670" t="s">
        <v>235</v>
      </c>
      <c r="C85" s="671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2:26" ht="24" customHeight="1">
      <c r="B86" s="226" t="s">
        <v>236</v>
      </c>
      <c r="C86" s="671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4:26" ht="24" customHeight="1">
      <c r="D87" s="32" t="s">
        <v>210</v>
      </c>
      <c r="J87" s="73"/>
      <c r="K87" s="6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4:26" ht="24" customHeight="1">
      <c r="D88" s="32" t="s">
        <v>199</v>
      </c>
      <c r="H88" s="1" t="s">
        <v>123</v>
      </c>
      <c r="J88" s="73"/>
      <c r="K88" s="6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4:26" ht="24" customHeight="1">
      <c r="D89" s="32" t="s">
        <v>200</v>
      </c>
      <c r="H89" s="1" t="s">
        <v>201</v>
      </c>
      <c r="J89" s="73"/>
      <c r="K89" s="6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4:26" ht="24" customHeight="1">
      <c r="D90" s="32" t="s">
        <v>202</v>
      </c>
      <c r="G90" s="32"/>
      <c r="H90" s="1" t="s">
        <v>10</v>
      </c>
      <c r="J90" s="73"/>
      <c r="K90" s="6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4:26" ht="24" customHeight="1">
      <c r="D91" s="32" t="s">
        <v>203</v>
      </c>
      <c r="H91" s="1" t="s">
        <v>201</v>
      </c>
      <c r="J91" s="73"/>
      <c r="K91" s="65"/>
      <c r="M91" s="84"/>
      <c r="N91" s="84"/>
      <c r="O91" s="84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4:26" ht="24" customHeight="1">
      <c r="D92" s="32" t="s">
        <v>204</v>
      </c>
      <c r="G92" s="32"/>
      <c r="H92" s="1" t="s">
        <v>10</v>
      </c>
      <c r="J92" s="73"/>
      <c r="K92" s="65"/>
      <c r="M92" s="84"/>
      <c r="N92" s="228"/>
      <c r="O92" s="229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2:26" ht="24" customHeight="1">
      <c r="B93" s="226" t="s">
        <v>237</v>
      </c>
      <c r="C93" s="671"/>
      <c r="M93" s="84"/>
      <c r="N93" s="228"/>
      <c r="O93" s="229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2:26" ht="24" customHeight="1">
      <c r="B94" s="226"/>
      <c r="C94" s="671"/>
      <c r="D94" s="32" t="s">
        <v>229</v>
      </c>
      <c r="H94" s="31">
        <f>+'S2'!$BT$27</f>
        <v>37.14</v>
      </c>
      <c r="I94" s="1" t="s">
        <v>123</v>
      </c>
      <c r="M94" s="84"/>
      <c r="N94" s="228"/>
      <c r="O94" s="229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2:26" ht="24" customHeight="1">
      <c r="B95" s="226"/>
      <c r="C95" s="671"/>
      <c r="D95" s="32" t="s">
        <v>228</v>
      </c>
      <c r="H95" s="230">
        <v>0.2</v>
      </c>
      <c r="I95" s="1" t="s">
        <v>205</v>
      </c>
      <c r="M95" s="84"/>
      <c r="N95" s="228"/>
      <c r="O95" s="229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2:26" ht="24" customHeight="1">
      <c r="B96" s="226"/>
      <c r="C96" s="671"/>
      <c r="D96" s="32" t="s">
        <v>230</v>
      </c>
      <c r="H96" s="230">
        <v>4</v>
      </c>
      <c r="I96" s="1" t="s">
        <v>69</v>
      </c>
      <c r="M96" s="84"/>
      <c r="N96" s="228"/>
      <c r="O96" s="229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2:26" ht="24" customHeight="1">
      <c r="B97" s="226"/>
      <c r="C97" s="671"/>
      <c r="D97" s="32" t="s">
        <v>231</v>
      </c>
      <c r="G97" s="32"/>
      <c r="H97" s="231">
        <v>2200</v>
      </c>
      <c r="I97" s="1" t="s">
        <v>206</v>
      </c>
      <c r="M97" s="84"/>
      <c r="N97" s="228"/>
      <c r="O97" s="229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2:26" ht="24" customHeight="1">
      <c r="B98" s="32" t="s">
        <v>207</v>
      </c>
      <c r="C98" s="71"/>
      <c r="G98" s="32"/>
      <c r="J98" s="73"/>
      <c r="K98" s="73" t="s">
        <v>15</v>
      </c>
      <c r="L98" s="65">
        <f>G18+L18</f>
        <v>2594.94</v>
      </c>
      <c r="M98" s="1" t="s">
        <v>10</v>
      </c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2:26" ht="24" customHeight="1">
      <c r="B99" s="32" t="s">
        <v>208</v>
      </c>
      <c r="C99" s="71"/>
      <c r="J99" s="73"/>
      <c r="K99" s="73" t="s">
        <v>15</v>
      </c>
      <c r="L99" s="227">
        <f>(H97*H95*(H96/100))/1000</f>
        <v>0.0176</v>
      </c>
      <c r="M99" s="1" t="s">
        <v>201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2:13" ht="24" customHeight="1">
      <c r="B100" s="142" t="s">
        <v>246</v>
      </c>
      <c r="C100" s="71"/>
      <c r="J100" s="73"/>
      <c r="K100" s="73" t="s">
        <v>15</v>
      </c>
      <c r="L100" s="65">
        <f>(H94+(L98*L99))</f>
        <v>82.810944</v>
      </c>
      <c r="M100" s="1" t="s">
        <v>16</v>
      </c>
    </row>
    <row r="101" spans="2:13" ht="24" customHeight="1">
      <c r="B101" s="32" t="s">
        <v>247</v>
      </c>
      <c r="C101" s="71"/>
      <c r="J101" s="73"/>
      <c r="K101" s="73" t="s">
        <v>15</v>
      </c>
      <c r="L101" s="227" t="e">
        <f>('S2'!$BT$10/1.5/100)*('ปร.4'!$D$16/'ปร.4'!$D$19*100)</f>
        <v>#DIV/0!</v>
      </c>
      <c r="M101" s="1" t="s">
        <v>16</v>
      </c>
    </row>
    <row r="102" spans="1:13" ht="24" customHeight="1">
      <c r="A102" s="1" t="s">
        <v>248</v>
      </c>
      <c r="B102" s="142" t="s">
        <v>209</v>
      </c>
      <c r="C102" s="71"/>
      <c r="J102" s="73"/>
      <c r="K102" s="73" t="s">
        <v>15</v>
      </c>
      <c r="L102" s="65" t="e">
        <f>(L100+L101)</f>
        <v>#DIV/0!</v>
      </c>
      <c r="M102" s="1" t="s">
        <v>16</v>
      </c>
    </row>
    <row r="103" spans="2:12" ht="24" customHeight="1">
      <c r="B103" s="71"/>
      <c r="K103" s="73"/>
      <c r="L103" s="78"/>
    </row>
    <row r="104" spans="2:14" ht="24" customHeight="1">
      <c r="B104" s="749" t="s">
        <v>238</v>
      </c>
      <c r="C104" s="749"/>
      <c r="D104" s="749"/>
      <c r="E104" s="749"/>
      <c r="F104" s="749"/>
      <c r="M104" s="73"/>
      <c r="N104" s="78"/>
    </row>
    <row r="105" spans="2:14" ht="24" customHeight="1">
      <c r="B105" s="746" t="s">
        <v>258</v>
      </c>
      <c r="C105" s="746"/>
      <c r="D105" s="746"/>
      <c r="E105" s="746"/>
      <c r="F105" s="746"/>
      <c r="G105" s="746"/>
      <c r="H105" s="85"/>
      <c r="I105" s="85"/>
      <c r="J105" s="85"/>
      <c r="M105" s="73"/>
      <c r="N105" s="69"/>
    </row>
    <row r="106" spans="2:16" ht="24" customHeight="1">
      <c r="B106" s="746" t="s">
        <v>249</v>
      </c>
      <c r="C106" s="746"/>
      <c r="D106" s="746"/>
      <c r="E106" s="746"/>
      <c r="F106" s="746"/>
      <c r="G106" s="746"/>
      <c r="H106" s="746"/>
      <c r="I106" s="85"/>
      <c r="J106" s="85"/>
      <c r="K106" s="73" t="s">
        <v>15</v>
      </c>
      <c r="L106" s="244">
        <v>10000</v>
      </c>
      <c r="M106" s="32" t="s">
        <v>96</v>
      </c>
      <c r="N106" s="244"/>
      <c r="P106" s="84"/>
    </row>
    <row r="107" spans="2:16" ht="24" customHeight="1">
      <c r="B107" s="746" t="s">
        <v>265</v>
      </c>
      <c r="C107" s="746"/>
      <c r="D107" s="746"/>
      <c r="E107" s="746"/>
      <c r="F107" s="746"/>
      <c r="G107" s="746"/>
      <c r="H107" s="746"/>
      <c r="I107" s="746"/>
      <c r="J107" s="746"/>
      <c r="K107" s="73" t="s">
        <v>15</v>
      </c>
      <c r="L107" s="66">
        <f>'S2'!$C$104*80/$L$106</f>
        <v>1.8888</v>
      </c>
      <c r="M107" s="32" t="s">
        <v>9</v>
      </c>
      <c r="N107" s="66"/>
      <c r="P107" s="84"/>
    </row>
    <row r="108" spans="2:16" ht="24" customHeight="1">
      <c r="B108" s="746" t="s">
        <v>250</v>
      </c>
      <c r="C108" s="746"/>
      <c r="D108" s="746"/>
      <c r="E108" s="746"/>
      <c r="F108" s="746"/>
      <c r="G108" s="746"/>
      <c r="H108" s="746"/>
      <c r="I108" s="85"/>
      <c r="J108" s="85"/>
      <c r="K108" s="73" t="s">
        <v>15</v>
      </c>
      <c r="L108" s="244">
        <f>250000/$L$106</f>
        <v>25</v>
      </c>
      <c r="M108" s="32" t="s">
        <v>9</v>
      </c>
      <c r="N108" s="244"/>
      <c r="P108" s="84"/>
    </row>
    <row r="109" spans="2:21" ht="24" customHeight="1">
      <c r="B109" s="746" t="s">
        <v>251</v>
      </c>
      <c r="C109" s="746"/>
      <c r="D109" s="746"/>
      <c r="E109" s="746"/>
      <c r="F109" s="746"/>
      <c r="G109" s="746"/>
      <c r="H109" s="85"/>
      <c r="I109" s="85"/>
      <c r="J109" s="85"/>
      <c r="K109" s="73" t="s">
        <v>15</v>
      </c>
      <c r="L109" s="67">
        <f>($G$20+$L$20)*0.052</f>
        <v>899.847</v>
      </c>
      <c r="M109" s="32" t="s">
        <v>9</v>
      </c>
      <c r="N109" s="67"/>
      <c r="O109" s="83"/>
      <c r="P109" s="84"/>
      <c r="U109" s="84"/>
    </row>
    <row r="110" spans="2:21" ht="24" customHeight="1">
      <c r="B110" s="746" t="s">
        <v>252</v>
      </c>
      <c r="C110" s="746"/>
      <c r="D110" s="746"/>
      <c r="E110" s="746"/>
      <c r="F110" s="746"/>
      <c r="G110" s="746"/>
      <c r="H110" s="85"/>
      <c r="I110" s="85"/>
      <c r="J110" s="85"/>
      <c r="K110" s="73" t="s">
        <v>15</v>
      </c>
      <c r="L110" s="67">
        <f>($G$14+$L$14)*0.74</f>
        <v>376.8376</v>
      </c>
      <c r="M110" s="32" t="s">
        <v>9</v>
      </c>
      <c r="N110" s="67"/>
      <c r="P110" s="84"/>
      <c r="U110" s="84"/>
    </row>
    <row r="111" spans="2:21" ht="24" customHeight="1">
      <c r="B111" s="1" t="s">
        <v>253</v>
      </c>
      <c r="H111" s="85"/>
      <c r="I111" s="85"/>
      <c r="J111" s="85"/>
      <c r="K111" s="73" t="s">
        <v>15</v>
      </c>
      <c r="L111" s="67">
        <f>'S2'!BT21</f>
        <v>344.27</v>
      </c>
      <c r="M111" s="32" t="s">
        <v>9</v>
      </c>
      <c r="N111" s="67"/>
      <c r="P111" s="84"/>
      <c r="U111" s="84"/>
    </row>
    <row r="112" spans="2:21" ht="24" customHeight="1">
      <c r="B112" s="1" t="s">
        <v>254</v>
      </c>
      <c r="D112" s="2"/>
      <c r="F112" s="256">
        <f>+ROUND(IF($L$7&lt;=4,(1),IF($L$7&gt;4,$L$7/4)),0)</f>
        <v>1</v>
      </c>
      <c r="G112" s="32" t="s">
        <v>44</v>
      </c>
      <c r="H112" s="32"/>
      <c r="I112" s="85"/>
      <c r="J112" s="85"/>
      <c r="K112" s="73" t="s">
        <v>15</v>
      </c>
      <c r="L112" s="65">
        <f>IF($F$112&lt;=200,VLOOKUP($F$112,'S2'!$B$5:'S2'!$D$204,2),IF($F$112&gt;200,($F$112-200)*'S2'!$C$205+'S2'!$C$204))</f>
        <v>7.99</v>
      </c>
      <c r="M112" s="32" t="s">
        <v>9</v>
      </c>
      <c r="N112" s="65"/>
      <c r="O112" s="83"/>
      <c r="P112" s="84"/>
      <c r="U112" s="84"/>
    </row>
    <row r="113" spans="2:21" ht="24" customHeight="1">
      <c r="B113" s="1" t="s">
        <v>255</v>
      </c>
      <c r="D113" s="2"/>
      <c r="G113" s="85"/>
      <c r="H113" s="85"/>
      <c r="I113" s="85"/>
      <c r="J113" s="85"/>
      <c r="K113" s="73" t="s">
        <v>15</v>
      </c>
      <c r="L113" s="65">
        <f>SUM(L107:L112)+O115</f>
        <v>1655.8334</v>
      </c>
      <c r="M113" s="32" t="s">
        <v>9</v>
      </c>
      <c r="N113" s="65"/>
      <c r="O113" s="83"/>
      <c r="U113" s="84"/>
    </row>
    <row r="114" spans="2:21" ht="24" customHeight="1">
      <c r="B114" s="1" t="s">
        <v>256</v>
      </c>
      <c r="F114" s="232">
        <v>5</v>
      </c>
      <c r="G114" s="1" t="s">
        <v>257</v>
      </c>
      <c r="H114" s="250">
        <f>41.667/$F$114</f>
        <v>8.333400000000001</v>
      </c>
      <c r="I114" s="1" t="s">
        <v>60</v>
      </c>
      <c r="K114" s="73" t="s">
        <v>15</v>
      </c>
      <c r="L114" s="246">
        <f>ROUND($L$113/$H$114,2)</f>
        <v>198.7</v>
      </c>
      <c r="M114" s="32" t="s">
        <v>123</v>
      </c>
      <c r="N114" s="246"/>
      <c r="U114" s="84"/>
    </row>
    <row r="115" spans="2:21" ht="24" customHeight="1">
      <c r="B115" s="71"/>
      <c r="C115" s="71"/>
      <c r="D115" s="71"/>
      <c r="E115" s="71"/>
      <c r="F115" s="71"/>
      <c r="M115" s="73"/>
      <c r="N115" s="78"/>
      <c r="U115" s="84"/>
    </row>
    <row r="116" spans="2:14" ht="24" customHeight="1">
      <c r="B116" s="746" t="s">
        <v>259</v>
      </c>
      <c r="C116" s="746"/>
      <c r="D116" s="746"/>
      <c r="E116" s="746"/>
      <c r="F116" s="746"/>
      <c r="G116" s="746"/>
      <c r="H116" s="85"/>
      <c r="I116" s="85"/>
      <c r="J116" s="85"/>
      <c r="M116" s="73"/>
      <c r="N116" s="69"/>
    </row>
    <row r="117" spans="2:14" ht="24" customHeight="1">
      <c r="B117" s="746" t="s">
        <v>249</v>
      </c>
      <c r="C117" s="746"/>
      <c r="D117" s="746"/>
      <c r="E117" s="746"/>
      <c r="F117" s="746"/>
      <c r="G117" s="746"/>
      <c r="H117" s="746"/>
      <c r="I117" s="85"/>
      <c r="J117" s="85"/>
      <c r="K117" s="73" t="s">
        <v>15</v>
      </c>
      <c r="L117" s="244">
        <f>('ปร.4'!$D$26+'ปร.4'!$D$27+'ปร.4'!$D$35+'ปร.4'!$D$36)/ข้อมูล!$H$114</f>
        <v>0</v>
      </c>
      <c r="M117" s="32" t="s">
        <v>96</v>
      </c>
      <c r="N117" s="244"/>
    </row>
    <row r="118" spans="2:14" ht="24" customHeight="1">
      <c r="B118" s="746" t="s">
        <v>265</v>
      </c>
      <c r="C118" s="746"/>
      <c r="D118" s="746"/>
      <c r="E118" s="746"/>
      <c r="F118" s="746"/>
      <c r="G118" s="746"/>
      <c r="H118" s="746"/>
      <c r="I118" s="746"/>
      <c r="J118" s="746"/>
      <c r="K118" s="73" t="s">
        <v>15</v>
      </c>
      <c r="L118" s="66" t="e">
        <f>'S2'!$C$104*80/$L$117</f>
        <v>#DIV/0!</v>
      </c>
      <c r="M118" s="32" t="s">
        <v>9</v>
      </c>
      <c r="N118" s="66"/>
    </row>
    <row r="119" spans="2:14" ht="24" customHeight="1">
      <c r="B119" s="746" t="s">
        <v>250</v>
      </c>
      <c r="C119" s="746"/>
      <c r="D119" s="746"/>
      <c r="E119" s="746"/>
      <c r="F119" s="746"/>
      <c r="G119" s="746"/>
      <c r="H119" s="746"/>
      <c r="I119" s="85"/>
      <c r="J119" s="85"/>
      <c r="K119" s="73" t="s">
        <v>15</v>
      </c>
      <c r="L119" s="244" t="e">
        <f>250000/$L$117</f>
        <v>#DIV/0!</v>
      </c>
      <c r="M119" s="32" t="s">
        <v>9</v>
      </c>
      <c r="N119" s="244"/>
    </row>
    <row r="120" spans="2:15" ht="24" customHeight="1">
      <c r="B120" s="746" t="s">
        <v>251</v>
      </c>
      <c r="C120" s="746"/>
      <c r="D120" s="746"/>
      <c r="E120" s="746"/>
      <c r="F120" s="746"/>
      <c r="G120" s="746"/>
      <c r="H120" s="85"/>
      <c r="I120" s="85"/>
      <c r="J120" s="85"/>
      <c r="K120" s="73" t="s">
        <v>15</v>
      </c>
      <c r="L120" s="67">
        <f>($G$20+$L$20)*0.052</f>
        <v>899.847</v>
      </c>
      <c r="M120" s="32" t="s">
        <v>9</v>
      </c>
      <c r="N120" s="67"/>
      <c r="O120" s="83"/>
    </row>
    <row r="121" spans="2:16" ht="24" customHeight="1">
      <c r="B121" s="746" t="s">
        <v>252</v>
      </c>
      <c r="C121" s="746"/>
      <c r="D121" s="746"/>
      <c r="E121" s="746"/>
      <c r="F121" s="746"/>
      <c r="G121" s="746"/>
      <c r="H121" s="85"/>
      <c r="I121" s="85"/>
      <c r="J121" s="85"/>
      <c r="K121" s="73" t="s">
        <v>15</v>
      </c>
      <c r="L121" s="67">
        <f>($G$14+$L$14)*0.74</f>
        <v>376.8376</v>
      </c>
      <c r="M121" s="32" t="s">
        <v>9</v>
      </c>
      <c r="N121" s="67"/>
      <c r="P121" s="32"/>
    </row>
    <row r="122" spans="2:16" ht="24" customHeight="1">
      <c r="B122" s="1" t="s">
        <v>253</v>
      </c>
      <c r="H122" s="85"/>
      <c r="I122" s="85"/>
      <c r="J122" s="85"/>
      <c r="K122" s="73" t="s">
        <v>15</v>
      </c>
      <c r="L122" s="67">
        <f>'S2'!$BT$21</f>
        <v>344.27</v>
      </c>
      <c r="M122" s="32" t="s">
        <v>9</v>
      </c>
      <c r="N122" s="67"/>
      <c r="P122" s="32"/>
    </row>
    <row r="123" spans="2:16" ht="24" customHeight="1">
      <c r="B123" s="1" t="s">
        <v>254</v>
      </c>
      <c r="D123" s="2"/>
      <c r="F123" s="73">
        <f>$F$112</f>
        <v>1</v>
      </c>
      <c r="G123" s="248" t="str">
        <f>G112</f>
        <v>กม.</v>
      </c>
      <c r="H123" s="32"/>
      <c r="I123" s="85"/>
      <c r="J123" s="85"/>
      <c r="K123" s="73" t="s">
        <v>15</v>
      </c>
      <c r="L123" s="65">
        <f>IF($F$112&lt;=200,VLOOKUP($F$112,'S2'!$B$5:'S2'!$D$204,2),IF($F$112&gt;200,($F$112-200)*'S2'!$C$205+'S2'!$C$204))</f>
        <v>7.99</v>
      </c>
      <c r="M123" s="32" t="s">
        <v>9</v>
      </c>
      <c r="N123" s="65"/>
      <c r="O123" s="83"/>
      <c r="P123" s="32"/>
    </row>
    <row r="124" spans="2:16" ht="24" customHeight="1">
      <c r="B124" s="1" t="s">
        <v>255</v>
      </c>
      <c r="D124" s="2"/>
      <c r="G124" s="80"/>
      <c r="H124" s="85"/>
      <c r="I124" s="85"/>
      <c r="J124" s="85"/>
      <c r="K124" s="73" t="s">
        <v>15</v>
      </c>
      <c r="L124" s="65" t="e">
        <f>SUM(L118:L123)</f>
        <v>#DIV/0!</v>
      </c>
      <c r="M124" s="32" t="s">
        <v>9</v>
      </c>
      <c r="N124" s="65"/>
      <c r="O124" s="83"/>
      <c r="P124" s="32"/>
    </row>
    <row r="125" spans="2:16" ht="24" customHeight="1">
      <c r="B125" s="1" t="s">
        <v>256</v>
      </c>
      <c r="F125" s="73">
        <f>$F$114</f>
        <v>5</v>
      </c>
      <c r="G125" s="249" t="str">
        <f>G114</f>
        <v> ซม.                (</v>
      </c>
      <c r="H125" s="90">
        <f>41.667/$F$125</f>
        <v>8.333400000000001</v>
      </c>
      <c r="I125" s="1" t="s">
        <v>60</v>
      </c>
      <c r="K125" s="73" t="s">
        <v>15</v>
      </c>
      <c r="L125" s="246" t="e">
        <f>ROUND($L$124/$H$125,2)</f>
        <v>#DIV/0!</v>
      </c>
      <c r="M125" s="32" t="s">
        <v>123</v>
      </c>
      <c r="N125" s="246"/>
      <c r="P125" s="32"/>
    </row>
    <row r="126" spans="4:19" ht="24" customHeight="1">
      <c r="D126" s="2"/>
      <c r="G126" s="92"/>
      <c r="H126" s="143" t="s">
        <v>129</v>
      </c>
      <c r="K126" s="73" t="s">
        <v>15</v>
      </c>
      <c r="L126" s="210">
        <f>IF((('ปร.4'!$D$26+'ปร.4'!$D$27+'ปร.4'!$D$35+'ปร.4'!$D$36)*$F$114*0.024)&lt;10000,$L$114,IF((('ปร.4'!$D$26+'ปร.4'!$D$27+'ปร.4'!$D$35+'ปร.4'!$D$36)*$F$114*0.024)&gt;10000,L125))</f>
        <v>198.7</v>
      </c>
      <c r="M126" s="70" t="s">
        <v>123</v>
      </c>
      <c r="N126" s="210"/>
      <c r="O126" s="83"/>
      <c r="P126" s="32"/>
      <c r="S126" s="245"/>
    </row>
    <row r="127" spans="2:14" ht="24" customHeight="1">
      <c r="B127" s="749" t="s">
        <v>368</v>
      </c>
      <c r="C127" s="749"/>
      <c r="D127" s="749"/>
      <c r="E127" s="749"/>
      <c r="F127" s="749"/>
      <c r="M127" s="73"/>
      <c r="N127" s="78"/>
    </row>
    <row r="128" spans="2:14" ht="24" customHeight="1">
      <c r="B128" s="746" t="s">
        <v>258</v>
      </c>
      <c r="C128" s="746"/>
      <c r="D128" s="746"/>
      <c r="E128" s="746"/>
      <c r="F128" s="746"/>
      <c r="G128" s="746"/>
      <c r="H128" s="85"/>
      <c r="I128" s="85"/>
      <c r="J128" s="85"/>
      <c r="M128" s="73"/>
      <c r="N128" s="69"/>
    </row>
    <row r="129" spans="2:16" ht="24" customHeight="1">
      <c r="B129" s="746" t="s">
        <v>249</v>
      </c>
      <c r="C129" s="746"/>
      <c r="D129" s="746"/>
      <c r="E129" s="746"/>
      <c r="F129" s="746"/>
      <c r="G129" s="746"/>
      <c r="H129" s="746"/>
      <c r="I129" s="85"/>
      <c r="J129" s="85"/>
      <c r="K129" s="73" t="s">
        <v>15</v>
      </c>
      <c r="L129" s="244">
        <v>10000</v>
      </c>
      <c r="M129" s="32" t="s">
        <v>96</v>
      </c>
      <c r="N129" s="244"/>
      <c r="P129" s="84"/>
    </row>
    <row r="130" spans="2:16" ht="24" customHeight="1">
      <c r="B130" s="746" t="s">
        <v>265</v>
      </c>
      <c r="C130" s="746"/>
      <c r="D130" s="746"/>
      <c r="E130" s="746"/>
      <c r="F130" s="746"/>
      <c r="G130" s="746"/>
      <c r="H130" s="746"/>
      <c r="I130" s="746"/>
      <c r="J130" s="746"/>
      <c r="K130" s="73" t="s">
        <v>15</v>
      </c>
      <c r="L130" s="66">
        <f>'S2'!$C$104*80/$L$106</f>
        <v>1.8888</v>
      </c>
      <c r="M130" s="32" t="s">
        <v>9</v>
      </c>
      <c r="N130" s="66"/>
      <c r="P130" s="84"/>
    </row>
    <row r="131" spans="2:16" ht="24" customHeight="1">
      <c r="B131" s="746" t="s">
        <v>250</v>
      </c>
      <c r="C131" s="746"/>
      <c r="D131" s="746"/>
      <c r="E131" s="746"/>
      <c r="F131" s="746"/>
      <c r="G131" s="746"/>
      <c r="H131" s="746"/>
      <c r="I131" s="85"/>
      <c r="J131" s="85"/>
      <c r="K131" s="73" t="s">
        <v>15</v>
      </c>
      <c r="L131" s="244">
        <f>250000/$L$129</f>
        <v>25</v>
      </c>
      <c r="M131" s="32" t="s">
        <v>9</v>
      </c>
      <c r="N131" s="244"/>
      <c r="P131" s="84"/>
    </row>
    <row r="132" spans="2:21" ht="24" customHeight="1">
      <c r="B132" s="746" t="s">
        <v>369</v>
      </c>
      <c r="C132" s="746"/>
      <c r="D132" s="746"/>
      <c r="E132" s="746"/>
      <c r="F132" s="746"/>
      <c r="G132" s="746"/>
      <c r="H132" s="85"/>
      <c r="I132" s="85"/>
      <c r="J132" s="85"/>
      <c r="K132" s="73" t="s">
        <v>15</v>
      </c>
      <c r="L132" s="67">
        <f>($G$22+$L$22)*0.052</f>
        <v>1825.447</v>
      </c>
      <c r="M132" s="32" t="s">
        <v>9</v>
      </c>
      <c r="N132" s="67"/>
      <c r="O132" s="83"/>
      <c r="P132" s="84"/>
      <c r="U132" s="84"/>
    </row>
    <row r="133" spans="2:21" ht="24" customHeight="1">
      <c r="B133" s="746" t="s">
        <v>252</v>
      </c>
      <c r="C133" s="746"/>
      <c r="D133" s="746"/>
      <c r="E133" s="746"/>
      <c r="F133" s="746"/>
      <c r="G133" s="746"/>
      <c r="H133" s="85"/>
      <c r="I133" s="85"/>
      <c r="J133" s="85"/>
      <c r="K133" s="73" t="s">
        <v>15</v>
      </c>
      <c r="L133" s="67">
        <f>($G$14+$L$14)*0.74</f>
        <v>376.8376</v>
      </c>
      <c r="M133" s="32" t="s">
        <v>9</v>
      </c>
      <c r="N133" s="67"/>
      <c r="P133" s="84"/>
      <c r="U133" s="84"/>
    </row>
    <row r="134" spans="2:21" ht="24" customHeight="1">
      <c r="B134" s="1" t="s">
        <v>390</v>
      </c>
      <c r="H134" s="85"/>
      <c r="I134" s="85"/>
      <c r="J134" s="85"/>
      <c r="K134" s="73" t="s">
        <v>15</v>
      </c>
      <c r="L134" s="67">
        <f>'S2'!$BT$21</f>
        <v>344.27</v>
      </c>
      <c r="M134" s="32" t="s">
        <v>9</v>
      </c>
      <c r="N134" s="67"/>
      <c r="P134" s="84"/>
      <c r="U134" s="84"/>
    </row>
    <row r="135" spans="2:21" ht="24" customHeight="1">
      <c r="B135" s="1" t="s">
        <v>254</v>
      </c>
      <c r="D135" s="2"/>
      <c r="F135" s="256">
        <f>+ROUND(IF($L$7&lt;=4,(1),IF($L$7&gt;4,$L$7/4)),0)</f>
        <v>1</v>
      </c>
      <c r="G135" s="32" t="s">
        <v>44</v>
      </c>
      <c r="H135" s="32"/>
      <c r="I135" s="85"/>
      <c r="J135" s="85"/>
      <c r="K135" s="73" t="s">
        <v>15</v>
      </c>
      <c r="L135" s="65">
        <f>IF($F$112&lt;=200,VLOOKUP($F$112,'S2'!$B$5:'S2'!$D$204,2),IF($F$112&gt;200,($F$112-200)*'S2'!$C$205+'S2'!$C$204))</f>
        <v>7.99</v>
      </c>
      <c r="M135" s="32" t="s">
        <v>9</v>
      </c>
      <c r="N135" s="65"/>
      <c r="O135" s="83"/>
      <c r="P135" s="84"/>
      <c r="U135" s="84"/>
    </row>
    <row r="136" spans="2:21" ht="24" customHeight="1">
      <c r="B136" s="1" t="s">
        <v>255</v>
      </c>
      <c r="D136" s="2"/>
      <c r="F136" s="256"/>
      <c r="G136" s="32"/>
      <c r="H136" s="32"/>
      <c r="I136" s="85"/>
      <c r="J136" s="85"/>
      <c r="K136" s="73" t="s">
        <v>15</v>
      </c>
      <c r="L136" s="65">
        <f>+SUM(L130:L135)</f>
        <v>2581.4333999999994</v>
      </c>
      <c r="M136" s="32" t="s">
        <v>9</v>
      </c>
      <c r="N136" s="65"/>
      <c r="O136" s="83"/>
      <c r="P136" s="84"/>
      <c r="U136" s="84"/>
    </row>
    <row r="137" spans="2:21" ht="24" customHeight="1">
      <c r="B137" s="1" t="s">
        <v>372</v>
      </c>
      <c r="F137" s="232">
        <v>5</v>
      </c>
      <c r="G137" s="1" t="s">
        <v>257</v>
      </c>
      <c r="H137" s="250">
        <f>41.667/$F$137</f>
        <v>8.333400000000001</v>
      </c>
      <c r="I137" s="1" t="s">
        <v>60</v>
      </c>
      <c r="K137" s="73" t="s">
        <v>15</v>
      </c>
      <c r="L137" s="246">
        <f>ROUND(L136/$H$125,2)</f>
        <v>309.77</v>
      </c>
      <c r="M137" s="32" t="s">
        <v>123</v>
      </c>
      <c r="N137" s="246"/>
      <c r="U137" s="84"/>
    </row>
    <row r="138" spans="2:21" ht="24" customHeight="1">
      <c r="B138" s="71"/>
      <c r="C138" s="71"/>
      <c r="D138" s="71"/>
      <c r="E138" s="71"/>
      <c r="F138" s="71"/>
      <c r="M138" s="73"/>
      <c r="N138" s="78"/>
      <c r="U138" s="84"/>
    </row>
    <row r="139" spans="4:16" ht="24" customHeight="1">
      <c r="D139" s="2"/>
      <c r="F139" s="247"/>
      <c r="G139" s="32"/>
      <c r="H139" s="85"/>
      <c r="K139" s="73"/>
      <c r="L139" s="65"/>
      <c r="M139" s="32"/>
      <c r="P139" s="32"/>
    </row>
    <row r="140" spans="1:16" ht="24" customHeight="1">
      <c r="A140" s="85"/>
      <c r="B140" s="672" t="s">
        <v>18</v>
      </c>
      <c r="C140" s="85"/>
      <c r="D140" s="85"/>
      <c r="E140" s="85"/>
      <c r="F140" s="85"/>
      <c r="G140" s="85"/>
      <c r="H140" s="85"/>
      <c r="K140" s="73"/>
      <c r="L140" s="78"/>
      <c r="P140" s="32"/>
    </row>
    <row r="141" spans="1:16" ht="24" customHeight="1">
      <c r="A141" s="85"/>
      <c r="B141" s="85" t="s">
        <v>61</v>
      </c>
      <c r="C141" s="85"/>
      <c r="D141" s="85"/>
      <c r="E141" s="85"/>
      <c r="F141" s="85"/>
      <c r="G141" s="85"/>
      <c r="H141" s="85"/>
      <c r="K141" s="73"/>
      <c r="L141" s="95"/>
      <c r="P141" s="32"/>
    </row>
    <row r="142" spans="1:12" ht="24" customHeight="1">
      <c r="A142" s="85"/>
      <c r="B142" s="85" t="s">
        <v>62</v>
      </c>
      <c r="C142" s="85"/>
      <c r="D142" s="85"/>
      <c r="E142" s="85"/>
      <c r="F142" s="85"/>
      <c r="G142" s="85"/>
      <c r="H142" s="85"/>
      <c r="K142" s="73"/>
      <c r="L142" s="87"/>
    </row>
    <row r="143" spans="1:11" ht="24" customHeight="1">
      <c r="A143" s="85"/>
      <c r="B143" s="675" t="s">
        <v>20</v>
      </c>
      <c r="C143" s="85"/>
      <c r="D143" s="85"/>
      <c r="E143" s="85"/>
      <c r="F143" s="85"/>
      <c r="G143" s="85"/>
      <c r="H143" s="85"/>
      <c r="K143" s="73"/>
    </row>
    <row r="144" spans="1:16" ht="24" customHeight="1">
      <c r="A144" s="85"/>
      <c r="B144" s="85" t="s">
        <v>21</v>
      </c>
      <c r="C144" s="85"/>
      <c r="D144" s="85"/>
      <c r="E144" s="85"/>
      <c r="F144" s="234">
        <v>28.5</v>
      </c>
      <c r="G144" s="85" t="s">
        <v>22</v>
      </c>
      <c r="H144" s="85"/>
      <c r="P144" s="32"/>
    </row>
    <row r="145" spans="1:16" ht="24" customHeight="1">
      <c r="A145" s="85"/>
      <c r="B145" s="85" t="s">
        <v>56</v>
      </c>
      <c r="C145" s="85"/>
      <c r="D145" s="85"/>
      <c r="E145" s="209" t="str">
        <f>IF(Q13=0,S13,IF(Q13=1,S14,S15))</f>
        <v>ฝนตกชุก 1*</v>
      </c>
      <c r="F145" s="85"/>
      <c r="G145" s="85"/>
      <c r="H145" s="85"/>
      <c r="P145" s="32"/>
    </row>
    <row r="146" spans="1:16" ht="24" customHeight="1">
      <c r="A146" s="85"/>
      <c r="B146" s="85"/>
      <c r="C146" s="85"/>
      <c r="D146" s="85"/>
      <c r="E146" s="85"/>
      <c r="F146" s="199"/>
      <c r="G146" s="85"/>
      <c r="H146" s="85"/>
      <c r="P146" s="32"/>
    </row>
    <row r="147" spans="1:16" ht="24" customHeight="1">
      <c r="A147" s="85"/>
      <c r="B147" s="85"/>
      <c r="C147" s="85"/>
      <c r="D147" s="85"/>
      <c r="E147" s="85"/>
      <c r="F147" s="85"/>
      <c r="G147" s="85"/>
      <c r="H147" s="85"/>
      <c r="P147" s="32"/>
    </row>
    <row r="148" spans="1:16" ht="24" customHeight="1">
      <c r="A148" s="85"/>
      <c r="B148" s="85"/>
      <c r="C148" s="85"/>
      <c r="D148" s="85"/>
      <c r="E148" s="85"/>
      <c r="F148" s="85"/>
      <c r="G148" s="85"/>
      <c r="H148" s="85"/>
      <c r="P148" s="32"/>
    </row>
    <row r="149" spans="1:19" ht="24" customHeight="1">
      <c r="A149" s="85"/>
      <c r="B149" s="85"/>
      <c r="C149" s="85"/>
      <c r="D149" s="85"/>
      <c r="E149" s="85"/>
      <c r="F149" s="85"/>
      <c r="G149" s="85"/>
      <c r="H149" s="85"/>
      <c r="P149" s="32"/>
      <c r="S149" s="245"/>
    </row>
    <row r="150" spans="1:16" ht="24" customHeight="1">
      <c r="A150" s="85"/>
      <c r="B150" s="85"/>
      <c r="C150" s="85"/>
      <c r="D150" s="85"/>
      <c r="E150" s="85"/>
      <c r="F150" s="85"/>
      <c r="G150" s="85"/>
      <c r="H150" s="85"/>
      <c r="P150" s="32"/>
    </row>
    <row r="151" spans="1:16" ht="24" customHeight="1">
      <c r="A151" s="85"/>
      <c r="B151" s="85"/>
      <c r="C151" s="85"/>
      <c r="D151" s="85"/>
      <c r="E151" s="85"/>
      <c r="F151" s="85"/>
      <c r="G151" s="85"/>
      <c r="H151" s="85"/>
      <c r="P151" s="32"/>
    </row>
    <row r="152" spans="1:16" ht="24" customHeight="1">
      <c r="A152" s="85"/>
      <c r="B152" s="85"/>
      <c r="C152" s="85"/>
      <c r="D152" s="85"/>
      <c r="E152" s="85"/>
      <c r="F152" s="85"/>
      <c r="G152" s="85"/>
      <c r="H152" s="85"/>
      <c r="P152" s="32"/>
    </row>
    <row r="153" spans="1:22" ht="24" customHeight="1">
      <c r="A153" s="85"/>
      <c r="B153" s="85"/>
      <c r="C153" s="85"/>
      <c r="D153" s="85"/>
      <c r="E153" s="85"/>
      <c r="F153" s="85"/>
      <c r="G153" s="85"/>
      <c r="H153" s="85"/>
      <c r="P153" s="70"/>
      <c r="V153" s="84"/>
    </row>
    <row r="154" spans="1:22" ht="24" customHeight="1">
      <c r="A154" s="85"/>
      <c r="B154" s="85"/>
      <c r="C154" s="85"/>
      <c r="D154" s="85"/>
      <c r="E154" s="85"/>
      <c r="F154" s="85"/>
      <c r="G154" s="85"/>
      <c r="H154" s="85"/>
      <c r="V154" s="84"/>
    </row>
    <row r="155" spans="1:22" ht="24" customHeight="1">
      <c r="A155" s="85"/>
      <c r="B155" s="85"/>
      <c r="C155" s="85"/>
      <c r="D155" s="85"/>
      <c r="E155" s="85"/>
      <c r="F155" s="85"/>
      <c r="G155" s="85"/>
      <c r="H155" s="85"/>
      <c r="V155" s="84"/>
    </row>
    <row r="156" spans="1:22" ht="24" customHeight="1">
      <c r="A156" s="85"/>
      <c r="B156" s="85"/>
      <c r="C156" s="85"/>
      <c r="D156" s="85"/>
      <c r="E156" s="85"/>
      <c r="F156" s="85"/>
      <c r="G156" s="85"/>
      <c r="H156" s="85"/>
      <c r="V156" s="84"/>
    </row>
    <row r="157" spans="1:22" ht="24" customHeight="1">
      <c r="A157" s="85"/>
      <c r="B157" s="85"/>
      <c r="C157" s="85"/>
      <c r="D157" s="85"/>
      <c r="E157" s="85"/>
      <c r="F157" s="85"/>
      <c r="G157" s="85"/>
      <c r="H157" s="85"/>
      <c r="V157" s="84"/>
    </row>
    <row r="158" spans="1:22" ht="24" customHeight="1">
      <c r="A158" s="85"/>
      <c r="B158" s="85"/>
      <c r="C158" s="85"/>
      <c r="D158" s="85"/>
      <c r="E158" s="85"/>
      <c r="F158" s="85"/>
      <c r="G158" s="85"/>
      <c r="H158" s="85"/>
      <c r="V158" s="84"/>
    </row>
    <row r="159" spans="1:22" ht="24" customHeight="1">
      <c r="A159" s="85"/>
      <c r="B159" s="85"/>
      <c r="C159" s="85"/>
      <c r="D159" s="85"/>
      <c r="E159" s="85"/>
      <c r="F159" s="85"/>
      <c r="G159" s="85"/>
      <c r="H159" s="85"/>
      <c r="V159" s="84"/>
    </row>
    <row r="160" spans="1:22" ht="24" customHeight="1">
      <c r="A160" s="85"/>
      <c r="B160" s="85"/>
      <c r="C160" s="85"/>
      <c r="D160" s="85"/>
      <c r="E160" s="85"/>
      <c r="F160" s="85"/>
      <c r="G160" s="85"/>
      <c r="H160" s="85"/>
      <c r="V160" s="84"/>
    </row>
    <row r="161" spans="1:22" ht="24" customHeight="1">
      <c r="A161" s="85"/>
      <c r="B161" s="85"/>
      <c r="C161" s="85"/>
      <c r="D161" s="85"/>
      <c r="E161" s="85"/>
      <c r="F161" s="85"/>
      <c r="G161" s="85"/>
      <c r="H161" s="85"/>
      <c r="V161" s="84"/>
    </row>
    <row r="162" spans="1:22" ht="24" customHeight="1">
      <c r="A162" s="85"/>
      <c r="B162" s="85"/>
      <c r="C162" s="85"/>
      <c r="D162" s="85"/>
      <c r="E162" s="85"/>
      <c r="F162" s="85"/>
      <c r="G162" s="85"/>
      <c r="H162" s="85"/>
      <c r="V162" s="84"/>
    </row>
    <row r="163" spans="1:22" ht="24" customHeight="1">
      <c r="A163" s="85"/>
      <c r="B163" s="85"/>
      <c r="C163" s="85"/>
      <c r="D163" s="85"/>
      <c r="E163" s="85"/>
      <c r="F163" s="85"/>
      <c r="G163" s="85"/>
      <c r="H163" s="85"/>
      <c r="V163" s="84"/>
    </row>
    <row r="164" spans="1:22" ht="24" customHeight="1">
      <c r="A164" s="85"/>
      <c r="B164" s="85"/>
      <c r="C164" s="85"/>
      <c r="D164" s="85"/>
      <c r="E164" s="85"/>
      <c r="F164" s="85"/>
      <c r="G164" s="85"/>
      <c r="H164" s="85"/>
      <c r="V164" s="84"/>
    </row>
    <row r="165" spans="1:22" ht="24" customHeight="1">
      <c r="A165" s="85"/>
      <c r="B165" s="85"/>
      <c r="C165" s="85"/>
      <c r="D165" s="85"/>
      <c r="E165" s="85"/>
      <c r="F165" s="85"/>
      <c r="G165" s="85"/>
      <c r="H165" s="85"/>
      <c r="V165" s="84"/>
    </row>
    <row r="166" spans="1:22" ht="24" customHeight="1">
      <c r="A166" s="85"/>
      <c r="B166" s="85"/>
      <c r="C166" s="85"/>
      <c r="D166" s="85"/>
      <c r="E166" s="85"/>
      <c r="F166" s="85"/>
      <c r="G166" s="85"/>
      <c r="H166" s="85"/>
      <c r="V166" s="84"/>
    </row>
    <row r="167" spans="1:22" ht="24" customHeight="1">
      <c r="A167" s="85"/>
      <c r="B167" s="85"/>
      <c r="C167" s="85"/>
      <c r="D167" s="85"/>
      <c r="E167" s="85"/>
      <c r="F167" s="85"/>
      <c r="G167" s="85"/>
      <c r="H167" s="85"/>
      <c r="V167" s="84"/>
    </row>
    <row r="168" spans="1:22" ht="24" customHeight="1">
      <c r="A168" s="85"/>
      <c r="B168" s="85"/>
      <c r="C168" s="85"/>
      <c r="D168" s="85"/>
      <c r="E168" s="85"/>
      <c r="F168" s="85"/>
      <c r="G168" s="85"/>
      <c r="H168" s="85"/>
      <c r="V168" s="84"/>
    </row>
    <row r="169" spans="1:22" ht="24" customHeight="1">
      <c r="A169" s="85"/>
      <c r="B169" s="85"/>
      <c r="C169" s="85"/>
      <c r="D169" s="85"/>
      <c r="E169" s="85"/>
      <c r="F169" s="85"/>
      <c r="G169" s="85"/>
      <c r="H169" s="85"/>
      <c r="V169" s="84"/>
    </row>
    <row r="170" spans="1:22" ht="24" customHeight="1">
      <c r="A170" s="85"/>
      <c r="B170" s="85"/>
      <c r="C170" s="85"/>
      <c r="D170" s="85"/>
      <c r="E170" s="85"/>
      <c r="F170" s="85"/>
      <c r="G170" s="85"/>
      <c r="H170" s="85"/>
      <c r="V170" s="84"/>
    </row>
    <row r="171" spans="1:22" ht="24" customHeight="1">
      <c r="A171" s="85"/>
      <c r="B171" s="85"/>
      <c r="C171" s="85"/>
      <c r="D171" s="85"/>
      <c r="E171" s="85"/>
      <c r="F171" s="85"/>
      <c r="G171" s="85"/>
      <c r="H171" s="85"/>
      <c r="V171" s="84"/>
    </row>
    <row r="172" spans="1:22" ht="24" customHeight="1">
      <c r="A172" s="85"/>
      <c r="B172" s="85"/>
      <c r="C172" s="85"/>
      <c r="D172" s="85"/>
      <c r="E172" s="85"/>
      <c r="F172" s="85"/>
      <c r="G172" s="85"/>
      <c r="H172" s="85"/>
      <c r="V172" s="84"/>
    </row>
    <row r="173" spans="1:22" ht="24" customHeight="1">
      <c r="A173" s="85"/>
      <c r="B173" s="85"/>
      <c r="C173" s="85"/>
      <c r="D173" s="85"/>
      <c r="E173" s="85"/>
      <c r="F173" s="85"/>
      <c r="G173" s="85"/>
      <c r="H173" s="85"/>
      <c r="V173" s="84"/>
    </row>
    <row r="174" spans="1:22" ht="24" customHeight="1">
      <c r="A174" s="85"/>
      <c r="B174" s="85"/>
      <c r="C174" s="85"/>
      <c r="D174" s="85"/>
      <c r="E174" s="85"/>
      <c r="F174" s="85"/>
      <c r="G174" s="85"/>
      <c r="H174" s="85"/>
      <c r="V174" s="84"/>
    </row>
    <row r="175" spans="1:22" ht="24" customHeight="1">
      <c r="A175" s="85"/>
      <c r="B175" s="85"/>
      <c r="C175" s="85"/>
      <c r="D175" s="85"/>
      <c r="E175" s="85"/>
      <c r="F175" s="85"/>
      <c r="G175" s="85"/>
      <c r="H175" s="85"/>
      <c r="V175" s="84"/>
    </row>
    <row r="176" spans="1:8" ht="24" customHeight="1">
      <c r="A176" s="85"/>
      <c r="B176" s="85"/>
      <c r="C176" s="85"/>
      <c r="D176" s="85"/>
      <c r="E176" s="85"/>
      <c r="F176" s="85"/>
      <c r="G176" s="85"/>
      <c r="H176" s="85"/>
    </row>
    <row r="177" spans="1:8" ht="24" customHeight="1">
      <c r="A177" s="85"/>
      <c r="B177" s="85"/>
      <c r="C177" s="85"/>
      <c r="D177" s="85"/>
      <c r="E177" s="85"/>
      <c r="F177" s="85"/>
      <c r="G177" s="85"/>
      <c r="H177" s="85"/>
    </row>
    <row r="178" spans="1:8" ht="24" customHeight="1">
      <c r="A178" s="85"/>
      <c r="B178" s="85"/>
      <c r="C178" s="85"/>
      <c r="D178" s="85"/>
      <c r="E178" s="85"/>
      <c r="F178" s="85"/>
      <c r="G178" s="85"/>
      <c r="H178" s="85"/>
    </row>
    <row r="179" spans="1:8" ht="24" customHeight="1">
      <c r="A179" s="85"/>
      <c r="B179" s="85"/>
      <c r="C179" s="85"/>
      <c r="D179" s="85"/>
      <c r="E179" s="85"/>
      <c r="F179" s="85"/>
      <c r="G179" s="85"/>
      <c r="H179" s="85"/>
    </row>
    <row r="180" spans="1:8" ht="24" customHeight="1">
      <c r="A180" s="85"/>
      <c r="B180" s="85"/>
      <c r="C180" s="85"/>
      <c r="D180" s="85"/>
      <c r="E180" s="85"/>
      <c r="F180" s="85"/>
      <c r="G180" s="85"/>
      <c r="H180" s="85"/>
    </row>
    <row r="181" spans="1:8" ht="24" customHeight="1">
      <c r="A181" s="85"/>
      <c r="B181" s="85"/>
      <c r="C181" s="85"/>
      <c r="D181" s="85"/>
      <c r="E181" s="85"/>
      <c r="F181" s="85"/>
      <c r="G181" s="85"/>
      <c r="H181" s="85"/>
    </row>
    <row r="182" spans="1:8" ht="24" customHeight="1">
      <c r="A182" s="85"/>
      <c r="B182" s="85"/>
      <c r="C182" s="85"/>
      <c r="D182" s="85"/>
      <c r="E182" s="85"/>
      <c r="F182" s="85"/>
      <c r="G182" s="85"/>
      <c r="H182" s="85"/>
    </row>
    <row r="183" spans="1:8" ht="24" customHeight="1">
      <c r="A183" s="85"/>
      <c r="B183" s="85"/>
      <c r="C183" s="85"/>
      <c r="D183" s="85"/>
      <c r="E183" s="85"/>
      <c r="F183" s="85"/>
      <c r="G183" s="85"/>
      <c r="H183" s="85"/>
    </row>
    <row r="184" spans="1:8" ht="24" customHeight="1">
      <c r="A184" s="85"/>
      <c r="B184" s="85"/>
      <c r="C184" s="85"/>
      <c r="D184" s="85"/>
      <c r="E184" s="85"/>
      <c r="F184" s="85"/>
      <c r="G184" s="85"/>
      <c r="H184" s="85"/>
    </row>
    <row r="185" spans="1:8" ht="24" customHeight="1">
      <c r="A185" s="85"/>
      <c r="B185" s="85"/>
      <c r="C185" s="85"/>
      <c r="D185" s="85"/>
      <c r="E185" s="85"/>
      <c r="F185" s="85"/>
      <c r="G185" s="85"/>
      <c r="H185" s="85"/>
    </row>
    <row r="186" spans="1:8" ht="24" customHeight="1">
      <c r="A186" s="85"/>
      <c r="B186" s="85"/>
      <c r="C186" s="85"/>
      <c r="D186" s="85"/>
      <c r="E186" s="85"/>
      <c r="F186" s="85"/>
      <c r="G186" s="85"/>
      <c r="H186" s="85"/>
    </row>
    <row r="187" spans="1:8" ht="24" customHeight="1">
      <c r="A187" s="85"/>
      <c r="B187" s="85"/>
      <c r="C187" s="85"/>
      <c r="D187" s="85"/>
      <c r="E187" s="85"/>
      <c r="F187" s="85"/>
      <c r="G187" s="85"/>
      <c r="H187" s="85"/>
    </row>
    <row r="188" spans="1:8" ht="24" customHeight="1">
      <c r="A188" s="85"/>
      <c r="B188" s="85"/>
      <c r="C188" s="85"/>
      <c r="D188" s="85"/>
      <c r="E188" s="85"/>
      <c r="F188" s="85"/>
      <c r="G188" s="85"/>
      <c r="H188" s="85"/>
    </row>
    <row r="189" spans="1:8" ht="24" customHeight="1">
      <c r="A189" s="85"/>
      <c r="B189" s="85"/>
      <c r="C189" s="85"/>
      <c r="D189" s="85"/>
      <c r="E189" s="85"/>
      <c r="F189" s="85"/>
      <c r="G189" s="85"/>
      <c r="H189" s="85"/>
    </row>
    <row r="190" spans="1:8" ht="24" customHeight="1">
      <c r="A190" s="85"/>
      <c r="B190" s="85"/>
      <c r="C190" s="85"/>
      <c r="D190" s="85"/>
      <c r="E190" s="85"/>
      <c r="F190" s="85"/>
      <c r="G190" s="85"/>
      <c r="H190" s="85"/>
    </row>
    <row r="191" spans="1:8" ht="24" customHeight="1">
      <c r="A191" s="85"/>
      <c r="B191" s="85"/>
      <c r="C191" s="85"/>
      <c r="D191" s="85"/>
      <c r="E191" s="85"/>
      <c r="F191" s="85"/>
      <c r="G191" s="85"/>
      <c r="H191" s="85"/>
    </row>
    <row r="192" spans="1:8" ht="24" customHeight="1">
      <c r="A192" s="85"/>
      <c r="B192" s="85"/>
      <c r="C192" s="85"/>
      <c r="D192" s="85"/>
      <c r="E192" s="85"/>
      <c r="F192" s="85"/>
      <c r="G192" s="85"/>
      <c r="H192" s="85"/>
    </row>
    <row r="193" spans="1:8" ht="24" customHeight="1">
      <c r="A193" s="85"/>
      <c r="B193" s="85"/>
      <c r="C193" s="85"/>
      <c r="D193" s="85"/>
      <c r="E193" s="85"/>
      <c r="F193" s="85"/>
      <c r="G193" s="85"/>
      <c r="H193" s="85"/>
    </row>
    <row r="194" spans="1:8" ht="24" customHeight="1">
      <c r="A194" s="85"/>
      <c r="B194" s="85"/>
      <c r="C194" s="85"/>
      <c r="D194" s="85"/>
      <c r="E194" s="85"/>
      <c r="F194" s="85"/>
      <c r="G194" s="85"/>
      <c r="H194" s="85"/>
    </row>
    <row r="195" spans="1:8" ht="24" customHeight="1">
      <c r="A195" s="85"/>
      <c r="B195" s="85"/>
      <c r="C195" s="85"/>
      <c r="D195" s="85"/>
      <c r="E195" s="85"/>
      <c r="F195" s="85"/>
      <c r="G195" s="85"/>
      <c r="H195" s="85"/>
    </row>
    <row r="196" spans="1:8" ht="24" customHeight="1">
      <c r="A196" s="85"/>
      <c r="B196" s="85"/>
      <c r="C196" s="85"/>
      <c r="D196" s="85"/>
      <c r="E196" s="85"/>
      <c r="F196" s="85"/>
      <c r="G196" s="85"/>
      <c r="H196" s="85"/>
    </row>
    <row r="197" spans="1:8" ht="24" customHeight="1">
      <c r="A197" s="85"/>
      <c r="B197" s="85"/>
      <c r="C197" s="85"/>
      <c r="D197" s="85"/>
      <c r="E197" s="85"/>
      <c r="F197" s="85"/>
      <c r="G197" s="85"/>
      <c r="H197" s="85"/>
    </row>
    <row r="198" spans="1:8" ht="24" customHeight="1">
      <c r="A198" s="85"/>
      <c r="B198" s="85"/>
      <c r="C198" s="85"/>
      <c r="D198" s="85"/>
      <c r="E198" s="85"/>
      <c r="F198" s="85"/>
      <c r="G198" s="85"/>
      <c r="H198" s="85"/>
    </row>
    <row r="199" spans="1:8" ht="24" customHeight="1">
      <c r="A199" s="85"/>
      <c r="B199" s="85"/>
      <c r="C199" s="85"/>
      <c r="D199" s="85"/>
      <c r="E199" s="85"/>
      <c r="F199" s="85"/>
      <c r="G199" s="85"/>
      <c r="H199" s="85"/>
    </row>
    <row r="200" spans="1:8" ht="24" customHeight="1">
      <c r="A200" s="85"/>
      <c r="B200" s="85"/>
      <c r="C200" s="85"/>
      <c r="D200" s="85"/>
      <c r="E200" s="85"/>
      <c r="F200" s="85"/>
      <c r="G200" s="85"/>
      <c r="H200" s="85"/>
    </row>
    <row r="201" spans="1:8" ht="24" customHeight="1">
      <c r="A201" s="85"/>
      <c r="B201" s="85"/>
      <c r="C201" s="85"/>
      <c r="D201" s="85"/>
      <c r="E201" s="85"/>
      <c r="F201" s="85"/>
      <c r="G201" s="85"/>
      <c r="H201" s="85"/>
    </row>
    <row r="202" spans="1:8" ht="24" customHeight="1">
      <c r="A202" s="85"/>
      <c r="B202" s="85"/>
      <c r="C202" s="85"/>
      <c r="D202" s="85"/>
      <c r="E202" s="85"/>
      <c r="F202" s="85"/>
      <c r="G202" s="85"/>
      <c r="H202" s="85"/>
    </row>
    <row r="203" spans="1:8" ht="24" customHeight="1">
      <c r="A203" s="85"/>
      <c r="B203" s="85"/>
      <c r="C203" s="85"/>
      <c r="D203" s="85"/>
      <c r="E203" s="85"/>
      <c r="F203" s="85"/>
      <c r="G203" s="85"/>
      <c r="H203" s="85"/>
    </row>
    <row r="204" spans="1:8" ht="24" customHeight="1">
      <c r="A204" s="85"/>
      <c r="B204" s="85"/>
      <c r="C204" s="85"/>
      <c r="D204" s="85"/>
      <c r="E204" s="85"/>
      <c r="F204" s="85"/>
      <c r="G204" s="85"/>
      <c r="H204" s="85"/>
    </row>
    <row r="205" spans="1:8" ht="24" customHeight="1">
      <c r="A205" s="85"/>
      <c r="B205" s="85"/>
      <c r="C205" s="85"/>
      <c r="D205" s="85"/>
      <c r="E205" s="85"/>
      <c r="F205" s="85"/>
      <c r="G205" s="85"/>
      <c r="H205" s="85"/>
    </row>
    <row r="206" spans="1:8" ht="24" customHeight="1">
      <c r="A206" s="85"/>
      <c r="B206" s="85"/>
      <c r="C206" s="85"/>
      <c r="D206" s="85"/>
      <c r="E206" s="85"/>
      <c r="F206" s="85"/>
      <c r="G206" s="85"/>
      <c r="H206" s="85"/>
    </row>
    <row r="207" spans="1:8" ht="24" customHeight="1">
      <c r="A207" s="85"/>
      <c r="B207" s="85"/>
      <c r="C207" s="85"/>
      <c r="D207" s="85"/>
      <c r="E207" s="85"/>
      <c r="F207" s="85"/>
      <c r="G207" s="85"/>
      <c r="H207" s="85"/>
    </row>
    <row r="208" spans="1:8" ht="24" customHeight="1">
      <c r="A208" s="85"/>
      <c r="B208" s="85"/>
      <c r="C208" s="85"/>
      <c r="D208" s="85"/>
      <c r="E208" s="85"/>
      <c r="F208" s="85"/>
      <c r="G208" s="85"/>
      <c r="H208" s="85"/>
    </row>
    <row r="209" spans="1:8" ht="24" customHeight="1">
      <c r="A209" s="85"/>
      <c r="B209" s="85"/>
      <c r="C209" s="85"/>
      <c r="D209" s="85"/>
      <c r="E209" s="85"/>
      <c r="F209" s="85"/>
      <c r="G209" s="85"/>
      <c r="H209" s="85"/>
    </row>
    <row r="210" spans="1:8" ht="24" customHeight="1">
      <c r="A210" s="85"/>
      <c r="B210" s="85"/>
      <c r="C210" s="85"/>
      <c r="D210" s="85"/>
      <c r="E210" s="85"/>
      <c r="F210" s="85"/>
      <c r="G210" s="85"/>
      <c r="H210" s="85"/>
    </row>
    <row r="211" spans="1:8" ht="24" customHeight="1">
      <c r="A211" s="85"/>
      <c r="B211" s="85"/>
      <c r="C211" s="85"/>
      <c r="D211" s="85"/>
      <c r="E211" s="85"/>
      <c r="F211" s="85"/>
      <c r="G211" s="85"/>
      <c r="H211" s="85"/>
    </row>
    <row r="212" spans="1:8" ht="24" customHeight="1">
      <c r="A212" s="85"/>
      <c r="B212" s="85"/>
      <c r="C212" s="85"/>
      <c r="D212" s="85"/>
      <c r="E212" s="85"/>
      <c r="F212" s="85"/>
      <c r="G212" s="85"/>
      <c r="H212" s="85"/>
    </row>
    <row r="213" spans="1:8" ht="24" customHeight="1">
      <c r="A213" s="85"/>
      <c r="B213" s="85"/>
      <c r="C213" s="85"/>
      <c r="D213" s="85"/>
      <c r="E213" s="85"/>
      <c r="F213" s="85"/>
      <c r="G213" s="85"/>
      <c r="H213" s="85"/>
    </row>
    <row r="214" spans="1:8" ht="24" customHeight="1">
      <c r="A214" s="85"/>
      <c r="B214" s="85"/>
      <c r="C214" s="85"/>
      <c r="D214" s="85"/>
      <c r="E214" s="85"/>
      <c r="F214" s="85"/>
      <c r="G214" s="85"/>
      <c r="H214" s="85"/>
    </row>
    <row r="215" spans="1:8" ht="24" customHeight="1">
      <c r="A215" s="85"/>
      <c r="B215" s="85"/>
      <c r="C215" s="85"/>
      <c r="D215" s="85"/>
      <c r="E215" s="85"/>
      <c r="F215" s="85"/>
      <c r="G215" s="85"/>
      <c r="H215" s="85"/>
    </row>
    <row r="216" spans="1:8" ht="24" customHeight="1">
      <c r="A216" s="85"/>
      <c r="B216" s="85"/>
      <c r="C216" s="85"/>
      <c r="D216" s="85"/>
      <c r="E216" s="85"/>
      <c r="F216" s="85"/>
      <c r="G216" s="85"/>
      <c r="H216" s="85"/>
    </row>
    <row r="217" spans="1:8" ht="24" customHeight="1">
      <c r="A217" s="85"/>
      <c r="B217" s="85"/>
      <c r="C217" s="85"/>
      <c r="D217" s="85"/>
      <c r="E217" s="85"/>
      <c r="F217" s="85"/>
      <c r="G217" s="85"/>
      <c r="H217" s="85"/>
    </row>
    <row r="218" spans="1:8" ht="24" customHeight="1">
      <c r="A218" s="85"/>
      <c r="B218" s="85"/>
      <c r="C218" s="85"/>
      <c r="D218" s="85"/>
      <c r="E218" s="85"/>
      <c r="F218" s="85"/>
      <c r="G218" s="85"/>
      <c r="H218" s="85"/>
    </row>
    <row r="219" spans="1:8" ht="24" customHeight="1">
      <c r="A219" s="85"/>
      <c r="B219" s="85"/>
      <c r="C219" s="85"/>
      <c r="D219" s="85"/>
      <c r="E219" s="85"/>
      <c r="F219" s="85"/>
      <c r="G219" s="85"/>
      <c r="H219" s="85"/>
    </row>
    <row r="220" spans="1:8" ht="24" customHeight="1">
      <c r="A220" s="85"/>
      <c r="B220" s="85"/>
      <c r="C220" s="85"/>
      <c r="D220" s="85"/>
      <c r="E220" s="85"/>
      <c r="F220" s="85"/>
      <c r="G220" s="85"/>
      <c r="H220" s="85"/>
    </row>
    <row r="221" spans="1:8" ht="24" customHeight="1">
      <c r="A221" s="85"/>
      <c r="B221" s="85"/>
      <c r="C221" s="85"/>
      <c r="D221" s="85"/>
      <c r="E221" s="85"/>
      <c r="F221" s="85"/>
      <c r="G221" s="85"/>
      <c r="H221" s="85"/>
    </row>
    <row r="222" spans="1:8" ht="24" customHeight="1">
      <c r="A222" s="85"/>
      <c r="B222" s="85"/>
      <c r="C222" s="85"/>
      <c r="D222" s="85"/>
      <c r="E222" s="85"/>
      <c r="F222" s="85"/>
      <c r="G222" s="85"/>
      <c r="H222" s="85"/>
    </row>
    <row r="223" spans="1:8" ht="24" customHeight="1">
      <c r="A223" s="85"/>
      <c r="B223" s="85"/>
      <c r="C223" s="85"/>
      <c r="D223" s="85"/>
      <c r="E223" s="85"/>
      <c r="F223" s="85"/>
      <c r="G223" s="85"/>
      <c r="H223" s="85"/>
    </row>
    <row r="224" spans="1:8" ht="24" customHeight="1">
      <c r="A224" s="85"/>
      <c r="B224" s="85"/>
      <c r="C224" s="85"/>
      <c r="D224" s="85"/>
      <c r="E224" s="85"/>
      <c r="F224" s="85"/>
      <c r="G224" s="85"/>
      <c r="H224" s="85"/>
    </row>
    <row r="225" spans="1:8" ht="24" customHeight="1">
      <c r="A225" s="85"/>
      <c r="B225" s="85"/>
      <c r="C225" s="85"/>
      <c r="D225" s="85"/>
      <c r="E225" s="85"/>
      <c r="F225" s="85"/>
      <c r="G225" s="85"/>
      <c r="H225" s="85"/>
    </row>
    <row r="226" spans="1:8" ht="24" customHeight="1">
      <c r="A226" s="85"/>
      <c r="B226" s="85"/>
      <c r="C226" s="85"/>
      <c r="D226" s="85"/>
      <c r="E226" s="85"/>
      <c r="F226" s="85"/>
      <c r="G226" s="85"/>
      <c r="H226" s="85"/>
    </row>
    <row r="227" spans="1:8" ht="24" customHeight="1">
      <c r="A227" s="85"/>
      <c r="B227" s="85"/>
      <c r="C227" s="85"/>
      <c r="D227" s="85"/>
      <c r="E227" s="85"/>
      <c r="F227" s="85"/>
      <c r="G227" s="85"/>
      <c r="H227" s="85"/>
    </row>
    <row r="228" spans="1:8" ht="24" customHeight="1">
      <c r="A228" s="85"/>
      <c r="B228" s="85"/>
      <c r="C228" s="85"/>
      <c r="D228" s="85"/>
      <c r="E228" s="85"/>
      <c r="F228" s="85"/>
      <c r="G228" s="85"/>
      <c r="H228" s="85"/>
    </row>
    <row r="229" spans="1:8" ht="24" customHeight="1">
      <c r="A229" s="85"/>
      <c r="B229" s="85"/>
      <c r="C229" s="85"/>
      <c r="D229" s="85"/>
      <c r="E229" s="85"/>
      <c r="F229" s="85"/>
      <c r="G229" s="85"/>
      <c r="H229" s="85"/>
    </row>
    <row r="230" spans="1:8" ht="24" customHeight="1">
      <c r="A230" s="85"/>
      <c r="B230" s="85"/>
      <c r="C230" s="85"/>
      <c r="D230" s="85"/>
      <c r="E230" s="85"/>
      <c r="F230" s="85"/>
      <c r="G230" s="85"/>
      <c r="H230" s="85"/>
    </row>
    <row r="231" spans="1:8" ht="24" customHeight="1">
      <c r="A231" s="85"/>
      <c r="B231" s="85"/>
      <c r="C231" s="85"/>
      <c r="D231" s="85"/>
      <c r="E231" s="85"/>
      <c r="F231" s="85"/>
      <c r="G231" s="85"/>
      <c r="H231" s="85"/>
    </row>
    <row r="232" spans="1:8" ht="24" customHeight="1">
      <c r="A232" s="85"/>
      <c r="B232" s="85"/>
      <c r="C232" s="85"/>
      <c r="D232" s="85"/>
      <c r="E232" s="85"/>
      <c r="F232" s="85"/>
      <c r="G232" s="85"/>
      <c r="H232" s="85"/>
    </row>
    <row r="233" spans="1:8" ht="24" customHeight="1">
      <c r="A233" s="85"/>
      <c r="B233" s="85"/>
      <c r="C233" s="85"/>
      <c r="D233" s="85"/>
      <c r="E233" s="85"/>
      <c r="F233" s="85"/>
      <c r="G233" s="85"/>
      <c r="H233" s="85"/>
    </row>
    <row r="234" spans="1:8" ht="24" customHeight="1">
      <c r="A234" s="85"/>
      <c r="B234" s="85"/>
      <c r="C234" s="85"/>
      <c r="D234" s="85"/>
      <c r="E234" s="85"/>
      <c r="F234" s="85"/>
      <c r="G234" s="85"/>
      <c r="H234" s="85"/>
    </row>
    <row r="235" spans="1:8" ht="24" customHeight="1">
      <c r="A235" s="85"/>
      <c r="B235" s="85"/>
      <c r="C235" s="85"/>
      <c r="D235" s="85"/>
      <c r="E235" s="85"/>
      <c r="F235" s="85"/>
      <c r="G235" s="85"/>
      <c r="H235" s="85"/>
    </row>
    <row r="236" spans="1:8" ht="24" customHeight="1">
      <c r="A236" s="85"/>
      <c r="B236" s="85"/>
      <c r="C236" s="85"/>
      <c r="D236" s="85"/>
      <c r="E236" s="85"/>
      <c r="F236" s="85"/>
      <c r="G236" s="85"/>
      <c r="H236" s="85"/>
    </row>
    <row r="237" spans="1:8" ht="24" customHeight="1">
      <c r="A237" s="85"/>
      <c r="B237" s="85"/>
      <c r="C237" s="85"/>
      <c r="D237" s="85"/>
      <c r="E237" s="85"/>
      <c r="F237" s="85"/>
      <c r="G237" s="85"/>
      <c r="H237" s="85"/>
    </row>
    <row r="238" spans="1:8" ht="24" customHeight="1">
      <c r="A238" s="85"/>
      <c r="B238" s="85"/>
      <c r="C238" s="85"/>
      <c r="D238" s="85"/>
      <c r="E238" s="85"/>
      <c r="F238" s="85"/>
      <c r="G238" s="85"/>
      <c r="H238" s="85"/>
    </row>
    <row r="239" spans="1:8" ht="24" customHeight="1">
      <c r="A239" s="85"/>
      <c r="B239" s="85"/>
      <c r="C239" s="85"/>
      <c r="D239" s="85"/>
      <c r="E239" s="85"/>
      <c r="F239" s="85"/>
      <c r="G239" s="85"/>
      <c r="H239" s="85"/>
    </row>
    <row r="240" spans="1:8" ht="24" customHeight="1">
      <c r="A240" s="85"/>
      <c r="B240" s="85"/>
      <c r="C240" s="85"/>
      <c r="D240" s="85"/>
      <c r="E240" s="85"/>
      <c r="F240" s="85"/>
      <c r="G240" s="85"/>
      <c r="H240" s="85"/>
    </row>
    <row r="241" spans="1:8" ht="24" customHeight="1">
      <c r="A241" s="85"/>
      <c r="B241" s="85"/>
      <c r="C241" s="85"/>
      <c r="D241" s="85"/>
      <c r="E241" s="85"/>
      <c r="F241" s="85"/>
      <c r="G241" s="85"/>
      <c r="H241" s="85"/>
    </row>
    <row r="242" spans="1:8" ht="24" customHeight="1">
      <c r="A242" s="85"/>
      <c r="B242" s="85"/>
      <c r="C242" s="85"/>
      <c r="D242" s="85"/>
      <c r="E242" s="85"/>
      <c r="F242" s="85"/>
      <c r="G242" s="85"/>
      <c r="H242" s="85"/>
    </row>
    <row r="243" spans="1:8" ht="24" customHeight="1">
      <c r="A243" s="85"/>
      <c r="B243" s="85"/>
      <c r="C243" s="85"/>
      <c r="D243" s="85"/>
      <c r="E243" s="85"/>
      <c r="F243" s="85"/>
      <c r="G243" s="85"/>
      <c r="H243" s="85"/>
    </row>
    <row r="244" spans="1:8" ht="24" customHeight="1">
      <c r="A244" s="85"/>
      <c r="B244" s="85"/>
      <c r="C244" s="85"/>
      <c r="D244" s="85"/>
      <c r="E244" s="85"/>
      <c r="F244" s="85"/>
      <c r="G244" s="85"/>
      <c r="H244" s="85"/>
    </row>
    <row r="245" spans="1:8" ht="24" customHeight="1">
      <c r="A245" s="85"/>
      <c r="B245" s="85"/>
      <c r="C245" s="85"/>
      <c r="D245" s="85"/>
      <c r="E245" s="85"/>
      <c r="F245" s="85"/>
      <c r="G245" s="85"/>
      <c r="H245" s="85"/>
    </row>
    <row r="246" spans="1:8" ht="24" customHeight="1">
      <c r="A246" s="85"/>
      <c r="B246" s="85"/>
      <c r="C246" s="85"/>
      <c r="D246" s="85"/>
      <c r="E246" s="85"/>
      <c r="F246" s="85"/>
      <c r="G246" s="85"/>
      <c r="H246" s="85"/>
    </row>
    <row r="247" spans="1:8" ht="24" customHeight="1">
      <c r="A247" s="85"/>
      <c r="B247" s="85"/>
      <c r="C247" s="85"/>
      <c r="D247" s="85"/>
      <c r="E247" s="85"/>
      <c r="F247" s="85"/>
      <c r="G247" s="85"/>
      <c r="H247" s="85"/>
    </row>
    <row r="248" spans="1:8" ht="24" customHeight="1">
      <c r="A248" s="85"/>
      <c r="B248" s="85"/>
      <c r="C248" s="85"/>
      <c r="D248" s="85"/>
      <c r="E248" s="85"/>
      <c r="F248" s="85"/>
      <c r="G248" s="85"/>
      <c r="H248" s="85"/>
    </row>
    <row r="249" spans="1:8" ht="24" customHeight="1">
      <c r="A249" s="85"/>
      <c r="B249" s="85"/>
      <c r="C249" s="85"/>
      <c r="D249" s="85"/>
      <c r="E249" s="85"/>
      <c r="F249" s="85"/>
      <c r="G249" s="85"/>
      <c r="H249" s="85"/>
    </row>
    <row r="250" spans="1:8" ht="24" customHeight="1">
      <c r="A250" s="85"/>
      <c r="B250" s="85"/>
      <c r="C250" s="85"/>
      <c r="D250" s="85"/>
      <c r="E250" s="85"/>
      <c r="F250" s="85"/>
      <c r="G250" s="85"/>
      <c r="H250" s="85"/>
    </row>
    <row r="251" spans="1:8" ht="24" customHeight="1">
      <c r="A251" s="85"/>
      <c r="B251" s="85"/>
      <c r="C251" s="85"/>
      <c r="D251" s="85"/>
      <c r="E251" s="85"/>
      <c r="F251" s="85"/>
      <c r="G251" s="85"/>
      <c r="H251" s="85"/>
    </row>
    <row r="252" spans="1:8" ht="24" customHeight="1">
      <c r="A252" s="85"/>
      <c r="B252" s="85"/>
      <c r="C252" s="85"/>
      <c r="D252" s="85"/>
      <c r="E252" s="85"/>
      <c r="F252" s="85"/>
      <c r="G252" s="85"/>
      <c r="H252" s="85"/>
    </row>
    <row r="253" spans="1:8" ht="24" customHeight="1">
      <c r="A253" s="85"/>
      <c r="B253" s="85"/>
      <c r="C253" s="85"/>
      <c r="D253" s="85"/>
      <c r="E253" s="85"/>
      <c r="F253" s="85"/>
      <c r="G253" s="85"/>
      <c r="H253" s="85"/>
    </row>
    <row r="254" spans="1:8" ht="24" customHeight="1">
      <c r="A254" s="85"/>
      <c r="B254" s="85"/>
      <c r="C254" s="85"/>
      <c r="D254" s="85"/>
      <c r="E254" s="85"/>
      <c r="F254" s="85"/>
      <c r="G254" s="85"/>
      <c r="H254" s="85"/>
    </row>
    <row r="255" spans="1:8" ht="24" customHeight="1">
      <c r="A255" s="85"/>
      <c r="B255" s="85"/>
      <c r="C255" s="85"/>
      <c r="D255" s="85"/>
      <c r="E255" s="85"/>
      <c r="F255" s="85"/>
      <c r="G255" s="85"/>
      <c r="H255" s="85"/>
    </row>
    <row r="256" spans="1:8" ht="24" customHeight="1">
      <c r="A256" s="85"/>
      <c r="B256" s="85"/>
      <c r="C256" s="85"/>
      <c r="D256" s="85"/>
      <c r="E256" s="85"/>
      <c r="F256" s="85"/>
      <c r="G256" s="85"/>
      <c r="H256" s="85"/>
    </row>
    <row r="257" spans="1:8" ht="24" customHeight="1">
      <c r="A257" s="85"/>
      <c r="B257" s="85"/>
      <c r="C257" s="85"/>
      <c r="D257" s="85"/>
      <c r="E257" s="85"/>
      <c r="F257" s="85"/>
      <c r="G257" s="85"/>
      <c r="H257" s="85"/>
    </row>
    <row r="258" spans="1:8" ht="24" customHeight="1">
      <c r="A258" s="85"/>
      <c r="B258" s="85"/>
      <c r="C258" s="85"/>
      <c r="D258" s="85"/>
      <c r="E258" s="85"/>
      <c r="F258" s="85"/>
      <c r="G258" s="85"/>
      <c r="H258" s="85"/>
    </row>
    <row r="259" spans="1:8" ht="24" customHeight="1">
      <c r="A259" s="85"/>
      <c r="B259" s="85"/>
      <c r="C259" s="85"/>
      <c r="D259" s="85"/>
      <c r="E259" s="85"/>
      <c r="F259" s="85"/>
      <c r="G259" s="85"/>
      <c r="H259" s="85"/>
    </row>
    <row r="260" spans="1:8" ht="24" customHeight="1">
      <c r="A260" s="85"/>
      <c r="B260" s="85"/>
      <c r="C260" s="85"/>
      <c r="D260" s="85"/>
      <c r="E260" s="85"/>
      <c r="F260" s="85"/>
      <c r="G260" s="85"/>
      <c r="H260" s="85"/>
    </row>
    <row r="261" spans="1:8" ht="24" customHeight="1">
      <c r="A261" s="85"/>
      <c r="B261" s="85"/>
      <c r="C261" s="85"/>
      <c r="D261" s="85"/>
      <c r="E261" s="85"/>
      <c r="F261" s="85"/>
      <c r="G261" s="85"/>
      <c r="H261" s="85"/>
    </row>
    <row r="262" spans="1:8" ht="24" customHeight="1">
      <c r="A262" s="85"/>
      <c r="B262" s="85"/>
      <c r="C262" s="85"/>
      <c r="D262" s="85"/>
      <c r="E262" s="85"/>
      <c r="F262" s="85"/>
      <c r="G262" s="85"/>
      <c r="H262" s="85"/>
    </row>
    <row r="263" spans="1:8" ht="24" customHeight="1">
      <c r="A263" s="85"/>
      <c r="B263" s="85"/>
      <c r="C263" s="85"/>
      <c r="D263" s="85"/>
      <c r="E263" s="85"/>
      <c r="F263" s="85"/>
      <c r="G263" s="85"/>
      <c r="H263" s="85"/>
    </row>
    <row r="264" spans="1:8" ht="24" customHeight="1">
      <c r="A264" s="85"/>
      <c r="B264" s="85"/>
      <c r="C264" s="85"/>
      <c r="D264" s="85"/>
      <c r="E264" s="85"/>
      <c r="F264" s="85"/>
      <c r="G264" s="85"/>
      <c r="H264" s="85"/>
    </row>
    <row r="265" spans="1:8" ht="24" customHeight="1">
      <c r="A265" s="85"/>
      <c r="B265" s="85"/>
      <c r="C265" s="85"/>
      <c r="D265" s="85"/>
      <c r="E265" s="85"/>
      <c r="F265" s="85"/>
      <c r="G265" s="85"/>
      <c r="H265" s="85"/>
    </row>
    <row r="266" spans="1:8" ht="24" customHeight="1">
      <c r="A266" s="85"/>
      <c r="B266" s="85"/>
      <c r="C266" s="85"/>
      <c r="D266" s="85"/>
      <c r="E266" s="85"/>
      <c r="F266" s="85"/>
      <c r="G266" s="85"/>
      <c r="H266" s="85"/>
    </row>
    <row r="267" spans="1:8" ht="24" customHeight="1">
      <c r="A267" s="85"/>
      <c r="B267" s="85"/>
      <c r="C267" s="85"/>
      <c r="D267" s="85"/>
      <c r="E267" s="85"/>
      <c r="F267" s="85"/>
      <c r="G267" s="85"/>
      <c r="H267" s="85"/>
    </row>
    <row r="268" spans="1:8" ht="24" customHeight="1">
      <c r="A268" s="85"/>
      <c r="B268" s="85"/>
      <c r="C268" s="85"/>
      <c r="D268" s="85"/>
      <c r="E268" s="85"/>
      <c r="F268" s="85"/>
      <c r="G268" s="85"/>
      <c r="H268" s="85"/>
    </row>
    <row r="269" spans="1:8" ht="24" customHeight="1">
      <c r="A269" s="85"/>
      <c r="B269" s="85"/>
      <c r="C269" s="85"/>
      <c r="D269" s="85"/>
      <c r="E269" s="85"/>
      <c r="F269" s="85"/>
      <c r="G269" s="85"/>
      <c r="H269" s="85"/>
    </row>
    <row r="270" spans="1:8" ht="24" customHeight="1">
      <c r="A270" s="85"/>
      <c r="B270" s="85"/>
      <c r="C270" s="85"/>
      <c r="D270" s="85"/>
      <c r="E270" s="85"/>
      <c r="F270" s="85"/>
      <c r="G270" s="85"/>
      <c r="H270" s="85"/>
    </row>
    <row r="271" spans="1:8" ht="24" customHeight="1">
      <c r="A271" s="85"/>
      <c r="B271" s="85"/>
      <c r="C271" s="85"/>
      <c r="D271" s="85"/>
      <c r="E271" s="85"/>
      <c r="F271" s="85"/>
      <c r="G271" s="85"/>
      <c r="H271" s="85"/>
    </row>
    <row r="272" spans="1:8" ht="24" customHeight="1">
      <c r="A272" s="85"/>
      <c r="B272" s="85"/>
      <c r="C272" s="85"/>
      <c r="D272" s="85"/>
      <c r="E272" s="85"/>
      <c r="F272" s="85"/>
      <c r="G272" s="85"/>
      <c r="H272" s="85"/>
    </row>
    <row r="273" spans="1:8" ht="24" customHeight="1">
      <c r="A273" s="85"/>
      <c r="B273" s="85"/>
      <c r="C273" s="85"/>
      <c r="D273" s="85"/>
      <c r="E273" s="85"/>
      <c r="F273" s="85"/>
      <c r="G273" s="85"/>
      <c r="H273" s="85"/>
    </row>
    <row r="274" spans="1:8" ht="24" customHeight="1">
      <c r="A274" s="85"/>
      <c r="B274" s="85"/>
      <c r="C274" s="85"/>
      <c r="D274" s="85"/>
      <c r="E274" s="85"/>
      <c r="F274" s="85"/>
      <c r="G274" s="85"/>
      <c r="H274" s="85"/>
    </row>
    <row r="275" spans="1:8" ht="24" customHeight="1">
      <c r="A275" s="85"/>
      <c r="B275" s="85"/>
      <c r="C275" s="85"/>
      <c r="D275" s="85"/>
      <c r="E275" s="85"/>
      <c r="F275" s="85"/>
      <c r="G275" s="85"/>
      <c r="H275" s="85"/>
    </row>
    <row r="276" spans="1:8" ht="24" customHeight="1">
      <c r="A276" s="85"/>
      <c r="B276" s="85"/>
      <c r="C276" s="85"/>
      <c r="D276" s="85"/>
      <c r="E276" s="85"/>
      <c r="F276" s="85"/>
      <c r="G276" s="85"/>
      <c r="H276" s="85"/>
    </row>
    <row r="277" spans="1:8" ht="24" customHeight="1">
      <c r="A277" s="85"/>
      <c r="B277" s="85"/>
      <c r="C277" s="85"/>
      <c r="D277" s="85"/>
      <c r="E277" s="85"/>
      <c r="F277" s="85"/>
      <c r="G277" s="85"/>
      <c r="H277" s="85"/>
    </row>
    <row r="278" spans="1:8" ht="24" customHeight="1">
      <c r="A278" s="85"/>
      <c r="B278" s="85"/>
      <c r="C278" s="85"/>
      <c r="D278" s="85"/>
      <c r="E278" s="85"/>
      <c r="F278" s="85"/>
      <c r="G278" s="85"/>
      <c r="H278" s="85"/>
    </row>
    <row r="279" spans="1:8" ht="24" customHeight="1">
      <c r="A279" s="85"/>
      <c r="B279" s="85"/>
      <c r="C279" s="85"/>
      <c r="D279" s="85"/>
      <c r="E279" s="85"/>
      <c r="F279" s="85"/>
      <c r="G279" s="85"/>
      <c r="H279" s="85"/>
    </row>
    <row r="280" spans="1:8" ht="24" customHeight="1">
      <c r="A280" s="85"/>
      <c r="B280" s="85"/>
      <c r="C280" s="85"/>
      <c r="D280" s="85"/>
      <c r="E280" s="85"/>
      <c r="F280" s="85"/>
      <c r="G280" s="85"/>
      <c r="H280" s="85"/>
    </row>
    <row r="281" spans="1:8" ht="24" customHeight="1">
      <c r="A281" s="85"/>
      <c r="B281" s="85"/>
      <c r="C281" s="85"/>
      <c r="D281" s="85"/>
      <c r="E281" s="85"/>
      <c r="F281" s="85"/>
      <c r="G281" s="85"/>
      <c r="H281" s="85"/>
    </row>
    <row r="282" spans="1:8" ht="24" customHeight="1">
      <c r="A282" s="85"/>
      <c r="B282" s="85"/>
      <c r="C282" s="85"/>
      <c r="D282" s="85"/>
      <c r="E282" s="85"/>
      <c r="F282" s="85"/>
      <c r="G282" s="85"/>
      <c r="H282" s="85"/>
    </row>
    <row r="283" spans="1:8" ht="24" customHeight="1">
      <c r="A283" s="85"/>
      <c r="B283" s="85"/>
      <c r="C283" s="85"/>
      <c r="D283" s="85"/>
      <c r="E283" s="85"/>
      <c r="F283" s="85"/>
      <c r="G283" s="85"/>
      <c r="H283" s="85"/>
    </row>
    <row r="284" spans="1:8" ht="24" customHeight="1">
      <c r="A284" s="85"/>
      <c r="B284" s="85"/>
      <c r="C284" s="85"/>
      <c r="D284" s="85"/>
      <c r="E284" s="85"/>
      <c r="F284" s="85"/>
      <c r="G284" s="85"/>
      <c r="H284" s="85"/>
    </row>
    <row r="285" spans="1:8" ht="24" customHeight="1">
      <c r="A285" s="85"/>
      <c r="B285" s="85"/>
      <c r="C285" s="85"/>
      <c r="D285" s="85"/>
      <c r="E285" s="85"/>
      <c r="F285" s="85"/>
      <c r="G285" s="85"/>
      <c r="H285" s="85"/>
    </row>
    <row r="286" spans="1:8" ht="24" customHeight="1">
      <c r="A286" s="85"/>
      <c r="B286" s="85"/>
      <c r="C286" s="85"/>
      <c r="D286" s="85"/>
      <c r="E286" s="85"/>
      <c r="F286" s="85"/>
      <c r="G286" s="85"/>
      <c r="H286" s="85"/>
    </row>
    <row r="287" spans="1:8" ht="24" customHeight="1">
      <c r="A287" s="85"/>
      <c r="B287" s="85"/>
      <c r="C287" s="85"/>
      <c r="D287" s="85"/>
      <c r="E287" s="85"/>
      <c r="F287" s="85"/>
      <c r="G287" s="85"/>
      <c r="H287" s="85"/>
    </row>
    <row r="288" spans="1:8" ht="24" customHeight="1">
      <c r="A288" s="85"/>
      <c r="B288" s="85"/>
      <c r="C288" s="85"/>
      <c r="D288" s="85"/>
      <c r="E288" s="85"/>
      <c r="F288" s="85"/>
      <c r="G288" s="85"/>
      <c r="H288" s="85"/>
    </row>
    <row r="289" spans="1:8" ht="24" customHeight="1">
      <c r="A289" s="85"/>
      <c r="B289" s="85"/>
      <c r="C289" s="85"/>
      <c r="D289" s="85"/>
      <c r="E289" s="85"/>
      <c r="F289" s="85"/>
      <c r="G289" s="85"/>
      <c r="H289" s="85"/>
    </row>
    <row r="290" spans="1:8" ht="24" customHeight="1">
      <c r="A290" s="85"/>
      <c r="B290" s="85"/>
      <c r="C290" s="85"/>
      <c r="D290" s="85"/>
      <c r="E290" s="85"/>
      <c r="F290" s="85"/>
      <c r="G290" s="85"/>
      <c r="H290" s="85"/>
    </row>
    <row r="291" spans="1:8" ht="24" customHeight="1">
      <c r="A291" s="85"/>
      <c r="B291" s="85"/>
      <c r="C291" s="85"/>
      <c r="D291" s="85"/>
      <c r="E291" s="85"/>
      <c r="F291" s="85"/>
      <c r="G291" s="85"/>
      <c r="H291" s="85"/>
    </row>
    <row r="292" spans="1:8" ht="24" customHeight="1">
      <c r="A292" s="85"/>
      <c r="B292" s="85"/>
      <c r="C292" s="85"/>
      <c r="D292" s="85"/>
      <c r="E292" s="85"/>
      <c r="F292" s="85"/>
      <c r="G292" s="85"/>
      <c r="H292" s="85"/>
    </row>
    <row r="293" spans="1:8" ht="24" customHeight="1">
      <c r="A293" s="85"/>
      <c r="B293" s="85"/>
      <c r="C293" s="85"/>
      <c r="D293" s="85"/>
      <c r="E293" s="85"/>
      <c r="F293" s="85"/>
      <c r="G293" s="85"/>
      <c r="H293" s="85"/>
    </row>
    <row r="294" spans="1:8" ht="24" customHeight="1">
      <c r="A294" s="85"/>
      <c r="B294" s="85"/>
      <c r="C294" s="85"/>
      <c r="D294" s="85"/>
      <c r="E294" s="85"/>
      <c r="F294" s="85"/>
      <c r="G294" s="85"/>
      <c r="H294" s="85"/>
    </row>
    <row r="295" spans="1:8" ht="24" customHeight="1">
      <c r="A295" s="85"/>
      <c r="B295" s="85"/>
      <c r="C295" s="85"/>
      <c r="D295" s="85"/>
      <c r="E295" s="85"/>
      <c r="F295" s="85"/>
      <c r="G295" s="85"/>
      <c r="H295" s="85"/>
    </row>
    <row r="296" spans="1:8" ht="24" customHeight="1">
      <c r="A296" s="85"/>
      <c r="B296" s="85"/>
      <c r="C296" s="85"/>
      <c r="D296" s="85"/>
      <c r="E296" s="85"/>
      <c r="F296" s="85"/>
      <c r="G296" s="85"/>
      <c r="H296" s="85"/>
    </row>
    <row r="297" spans="1:8" ht="24" customHeight="1">
      <c r="A297" s="85"/>
      <c r="B297" s="85"/>
      <c r="C297" s="85"/>
      <c r="D297" s="85"/>
      <c r="E297" s="85"/>
      <c r="F297" s="85"/>
      <c r="G297" s="85"/>
      <c r="H297" s="85"/>
    </row>
    <row r="298" spans="1:8" ht="24" customHeight="1">
      <c r="A298" s="85"/>
      <c r="B298" s="85"/>
      <c r="C298" s="85"/>
      <c r="D298" s="85"/>
      <c r="E298" s="85"/>
      <c r="F298" s="85"/>
      <c r="G298" s="85"/>
      <c r="H298" s="85"/>
    </row>
    <row r="299" spans="1:8" ht="24" customHeight="1">
      <c r="A299" s="85"/>
      <c r="B299" s="85"/>
      <c r="C299" s="85"/>
      <c r="D299" s="85"/>
      <c r="E299" s="85"/>
      <c r="F299" s="85"/>
      <c r="G299" s="85"/>
      <c r="H299" s="85"/>
    </row>
    <row r="300" spans="1:8" ht="24" customHeight="1">
      <c r="A300" s="85"/>
      <c r="B300" s="85"/>
      <c r="C300" s="85"/>
      <c r="D300" s="85"/>
      <c r="E300" s="85"/>
      <c r="F300" s="85"/>
      <c r="G300" s="85"/>
      <c r="H300" s="85"/>
    </row>
    <row r="301" spans="1:8" ht="24" customHeight="1">
      <c r="A301" s="85"/>
      <c r="B301" s="85"/>
      <c r="C301" s="85"/>
      <c r="D301" s="85"/>
      <c r="E301" s="85"/>
      <c r="F301" s="85"/>
      <c r="G301" s="85"/>
      <c r="H301" s="85"/>
    </row>
    <row r="302" spans="1:8" ht="24" customHeight="1">
      <c r="A302" s="85"/>
      <c r="B302" s="85"/>
      <c r="C302" s="85"/>
      <c r="D302" s="85"/>
      <c r="E302" s="85"/>
      <c r="F302" s="85"/>
      <c r="G302" s="85"/>
      <c r="H302" s="85"/>
    </row>
    <row r="303" spans="1:8" ht="24" customHeight="1">
      <c r="A303" s="85"/>
      <c r="B303" s="85"/>
      <c r="C303" s="85"/>
      <c r="D303" s="85"/>
      <c r="E303" s="85"/>
      <c r="F303" s="85"/>
      <c r="G303" s="85"/>
      <c r="H303" s="85"/>
    </row>
    <row r="304" spans="1:8" ht="24" customHeight="1">
      <c r="A304" s="85"/>
      <c r="B304" s="85"/>
      <c r="C304" s="85"/>
      <c r="D304" s="85"/>
      <c r="E304" s="85"/>
      <c r="F304" s="85"/>
      <c r="G304" s="85"/>
      <c r="H304" s="85"/>
    </row>
    <row r="305" spans="1:8" ht="24" customHeight="1">
      <c r="A305" s="85"/>
      <c r="B305" s="85"/>
      <c r="C305" s="85"/>
      <c r="D305" s="85"/>
      <c r="E305" s="85"/>
      <c r="F305" s="85"/>
      <c r="G305" s="85"/>
      <c r="H305" s="85"/>
    </row>
    <row r="306" spans="1:8" ht="24" customHeight="1">
      <c r="A306" s="85"/>
      <c r="B306" s="85"/>
      <c r="C306" s="85"/>
      <c r="D306" s="85"/>
      <c r="E306" s="85"/>
      <c r="F306" s="85"/>
      <c r="G306" s="85"/>
      <c r="H306" s="85"/>
    </row>
    <row r="307" spans="1:8" ht="24" customHeight="1">
      <c r="A307" s="85"/>
      <c r="B307" s="85"/>
      <c r="C307" s="85"/>
      <c r="D307" s="85"/>
      <c r="E307" s="85"/>
      <c r="F307" s="85"/>
      <c r="G307" s="85"/>
      <c r="H307" s="85"/>
    </row>
    <row r="308" spans="1:8" ht="24" customHeight="1">
      <c r="A308" s="85"/>
      <c r="B308" s="85"/>
      <c r="C308" s="85"/>
      <c r="D308" s="85"/>
      <c r="E308" s="85"/>
      <c r="F308" s="85"/>
      <c r="G308" s="85"/>
      <c r="H308" s="85"/>
    </row>
    <row r="309" spans="1:8" ht="24" customHeight="1">
      <c r="A309" s="85"/>
      <c r="B309" s="85"/>
      <c r="C309" s="85"/>
      <c r="D309" s="85"/>
      <c r="E309" s="85"/>
      <c r="F309" s="85"/>
      <c r="G309" s="85"/>
      <c r="H309" s="85"/>
    </row>
    <row r="310" spans="1:8" ht="24" customHeight="1">
      <c r="A310" s="85"/>
      <c r="B310" s="85"/>
      <c r="C310" s="85"/>
      <c r="D310" s="85"/>
      <c r="E310" s="85"/>
      <c r="F310" s="85"/>
      <c r="G310" s="85"/>
      <c r="H310" s="85"/>
    </row>
    <row r="311" spans="1:8" ht="24" customHeight="1">
      <c r="A311" s="85"/>
      <c r="B311" s="85"/>
      <c r="C311" s="85"/>
      <c r="D311" s="85"/>
      <c r="E311" s="85"/>
      <c r="F311" s="85"/>
      <c r="G311" s="85"/>
      <c r="H311" s="85"/>
    </row>
    <row r="312" spans="1:8" ht="24" customHeight="1">
      <c r="A312" s="85"/>
      <c r="B312" s="85"/>
      <c r="C312" s="85"/>
      <c r="D312" s="85"/>
      <c r="E312" s="85"/>
      <c r="F312" s="85"/>
      <c r="G312" s="85"/>
      <c r="H312" s="85"/>
    </row>
    <row r="313" spans="1:8" ht="24" customHeight="1">
      <c r="A313" s="85"/>
      <c r="B313" s="85"/>
      <c r="C313" s="85"/>
      <c r="D313" s="85"/>
      <c r="E313" s="85"/>
      <c r="F313" s="85"/>
      <c r="G313" s="85"/>
      <c r="H313" s="85"/>
    </row>
    <row r="314" spans="1:8" ht="24" customHeight="1">
      <c r="A314" s="85"/>
      <c r="B314" s="85"/>
      <c r="C314" s="85"/>
      <c r="D314" s="85"/>
      <c r="E314" s="85"/>
      <c r="F314" s="85"/>
      <c r="G314" s="85"/>
      <c r="H314" s="85"/>
    </row>
    <row r="315" spans="1:8" ht="24" customHeight="1">
      <c r="A315" s="85"/>
      <c r="B315" s="85"/>
      <c r="C315" s="85"/>
      <c r="D315" s="85"/>
      <c r="E315" s="85"/>
      <c r="F315" s="85"/>
      <c r="G315" s="85"/>
      <c r="H315" s="85"/>
    </row>
    <row r="316" spans="1:8" ht="24" customHeight="1">
      <c r="A316" s="85"/>
      <c r="B316" s="85"/>
      <c r="C316" s="85"/>
      <c r="D316" s="85"/>
      <c r="E316" s="85"/>
      <c r="F316" s="85"/>
      <c r="G316" s="85"/>
      <c r="H316" s="85"/>
    </row>
    <row r="317" spans="1:8" ht="24" customHeight="1">
      <c r="A317" s="85"/>
      <c r="B317" s="85"/>
      <c r="C317" s="85"/>
      <c r="D317" s="85"/>
      <c r="E317" s="85"/>
      <c r="F317" s="85"/>
      <c r="G317" s="85"/>
      <c r="H317" s="85"/>
    </row>
    <row r="318" spans="1:8" ht="24" customHeight="1">
      <c r="A318" s="85"/>
      <c r="B318" s="85"/>
      <c r="C318" s="85"/>
      <c r="D318" s="85"/>
      <c r="E318" s="85"/>
      <c r="F318" s="85"/>
      <c r="G318" s="85"/>
      <c r="H318" s="85"/>
    </row>
    <row r="319" spans="1:8" ht="24" customHeight="1">
      <c r="A319" s="85"/>
      <c r="B319" s="85"/>
      <c r="C319" s="85"/>
      <c r="D319" s="85"/>
      <c r="E319" s="85"/>
      <c r="F319" s="85"/>
      <c r="G319" s="85"/>
      <c r="H319" s="85"/>
    </row>
    <row r="320" spans="1:8" ht="24" customHeight="1">
      <c r="A320" s="85"/>
      <c r="B320" s="85"/>
      <c r="C320" s="85"/>
      <c r="D320" s="85"/>
      <c r="E320" s="85"/>
      <c r="F320" s="85"/>
      <c r="G320" s="85"/>
      <c r="H320" s="85"/>
    </row>
    <row r="321" spans="1:8" ht="24" customHeight="1">
      <c r="A321" s="85"/>
      <c r="B321" s="85"/>
      <c r="C321" s="85"/>
      <c r="D321" s="85"/>
      <c r="E321" s="85"/>
      <c r="F321" s="85"/>
      <c r="G321" s="85"/>
      <c r="H321" s="85"/>
    </row>
    <row r="322" spans="1:8" ht="24" customHeight="1">
      <c r="A322" s="85"/>
      <c r="B322" s="85"/>
      <c r="C322" s="85"/>
      <c r="D322" s="85"/>
      <c r="E322" s="85"/>
      <c r="F322" s="85"/>
      <c r="G322" s="85"/>
      <c r="H322" s="85"/>
    </row>
    <row r="323" spans="1:8" ht="24" customHeight="1">
      <c r="A323" s="85"/>
      <c r="B323" s="85"/>
      <c r="C323" s="85"/>
      <c r="D323" s="85"/>
      <c r="E323" s="85"/>
      <c r="F323" s="85"/>
      <c r="G323" s="85"/>
      <c r="H323" s="85"/>
    </row>
    <row r="324" spans="1:8" ht="24" customHeight="1">
      <c r="A324" s="85"/>
      <c r="B324" s="85"/>
      <c r="C324" s="85"/>
      <c r="D324" s="85"/>
      <c r="E324" s="85"/>
      <c r="F324" s="85"/>
      <c r="G324" s="85"/>
      <c r="H324" s="85"/>
    </row>
    <row r="325" spans="1:8" ht="24" customHeight="1">
      <c r="A325" s="85"/>
      <c r="B325" s="85"/>
      <c r="C325" s="85"/>
      <c r="D325" s="85"/>
      <c r="E325" s="85"/>
      <c r="F325" s="85"/>
      <c r="G325" s="85"/>
      <c r="H325" s="85"/>
    </row>
    <row r="326" spans="1:8" ht="24" customHeight="1">
      <c r="A326" s="85"/>
      <c r="B326" s="85"/>
      <c r="C326" s="85"/>
      <c r="D326" s="85"/>
      <c r="E326" s="85"/>
      <c r="F326" s="85"/>
      <c r="G326" s="85"/>
      <c r="H326" s="85"/>
    </row>
    <row r="327" spans="1:8" ht="24" customHeight="1">
      <c r="A327" s="85"/>
      <c r="B327" s="85"/>
      <c r="C327" s="85"/>
      <c r="D327" s="85"/>
      <c r="E327" s="85"/>
      <c r="F327" s="85"/>
      <c r="G327" s="85"/>
      <c r="H327" s="85"/>
    </row>
    <row r="328" spans="1:8" ht="24" customHeight="1">
      <c r="A328" s="85"/>
      <c r="B328" s="85"/>
      <c r="C328" s="85"/>
      <c r="D328" s="85"/>
      <c r="E328" s="85"/>
      <c r="F328" s="85"/>
      <c r="G328" s="85"/>
      <c r="H328" s="85"/>
    </row>
    <row r="329" spans="1:8" ht="24" customHeight="1">
      <c r="A329" s="85"/>
      <c r="B329" s="85"/>
      <c r="C329" s="85"/>
      <c r="D329" s="85"/>
      <c r="E329" s="85"/>
      <c r="F329" s="85"/>
      <c r="G329" s="85"/>
      <c r="H329" s="85"/>
    </row>
    <row r="330" spans="1:8" ht="24" customHeight="1">
      <c r="A330" s="85"/>
      <c r="B330" s="85"/>
      <c r="C330" s="85"/>
      <c r="D330" s="85"/>
      <c r="E330" s="85"/>
      <c r="F330" s="85"/>
      <c r="G330" s="85"/>
      <c r="H330" s="85"/>
    </row>
    <row r="331" spans="1:8" ht="24" customHeight="1">
      <c r="A331" s="85"/>
      <c r="B331" s="85"/>
      <c r="C331" s="85"/>
      <c r="D331" s="85"/>
      <c r="E331" s="85"/>
      <c r="F331" s="85"/>
      <c r="G331" s="85"/>
      <c r="H331" s="85"/>
    </row>
    <row r="332" spans="1:8" ht="24" customHeight="1">
      <c r="A332" s="85"/>
      <c r="B332" s="85"/>
      <c r="C332" s="85"/>
      <c r="D332" s="85"/>
      <c r="E332" s="85"/>
      <c r="F332" s="85"/>
      <c r="G332" s="85"/>
      <c r="H332" s="85"/>
    </row>
    <row r="333" spans="1:8" ht="24" customHeight="1">
      <c r="A333" s="85"/>
      <c r="B333" s="85"/>
      <c r="C333" s="85"/>
      <c r="D333" s="85"/>
      <c r="E333" s="85"/>
      <c r="F333" s="85"/>
      <c r="G333" s="85"/>
      <c r="H333" s="85"/>
    </row>
    <row r="334" spans="1:8" ht="24" customHeight="1">
      <c r="A334" s="85"/>
      <c r="B334" s="85"/>
      <c r="C334" s="85"/>
      <c r="D334" s="85"/>
      <c r="E334" s="85"/>
      <c r="F334" s="85"/>
      <c r="G334" s="85"/>
      <c r="H334" s="85"/>
    </row>
    <row r="335" spans="1:8" ht="24" customHeight="1">
      <c r="A335" s="85"/>
      <c r="B335" s="85"/>
      <c r="C335" s="85"/>
      <c r="D335" s="85"/>
      <c r="E335" s="85"/>
      <c r="F335" s="85"/>
      <c r="G335" s="85"/>
      <c r="H335" s="85"/>
    </row>
    <row r="336" spans="1:8" ht="24" customHeight="1">
      <c r="A336" s="85"/>
      <c r="B336" s="85"/>
      <c r="C336" s="85"/>
      <c r="D336" s="85"/>
      <c r="E336" s="85"/>
      <c r="F336" s="85"/>
      <c r="G336" s="85"/>
      <c r="H336" s="85"/>
    </row>
    <row r="337" spans="1:8" ht="24" customHeight="1">
      <c r="A337" s="85"/>
      <c r="B337" s="85"/>
      <c r="C337" s="85"/>
      <c r="D337" s="85"/>
      <c r="E337" s="85"/>
      <c r="F337" s="85"/>
      <c r="G337" s="85"/>
      <c r="H337" s="85"/>
    </row>
    <row r="338" spans="1:8" ht="24" customHeight="1">
      <c r="A338" s="85"/>
      <c r="B338" s="85"/>
      <c r="C338" s="85"/>
      <c r="D338" s="85"/>
      <c r="E338" s="85"/>
      <c r="F338" s="85"/>
      <c r="G338" s="85"/>
      <c r="H338" s="85"/>
    </row>
    <row r="339" spans="1:8" ht="24" customHeight="1">
      <c r="A339" s="85"/>
      <c r="B339" s="85"/>
      <c r="C339" s="85"/>
      <c r="D339" s="85"/>
      <c r="E339" s="85"/>
      <c r="F339" s="85"/>
      <c r="G339" s="85"/>
      <c r="H339" s="85"/>
    </row>
    <row r="340" spans="1:8" ht="24" customHeight="1">
      <c r="A340" s="85"/>
      <c r="B340" s="85"/>
      <c r="C340" s="85"/>
      <c r="D340" s="85"/>
      <c r="E340" s="85"/>
      <c r="F340" s="85"/>
      <c r="G340" s="85"/>
      <c r="H340" s="85"/>
    </row>
    <row r="341" spans="1:8" ht="24" customHeight="1">
      <c r="A341" s="85"/>
      <c r="B341" s="85"/>
      <c r="C341" s="85"/>
      <c r="D341" s="85"/>
      <c r="E341" s="85"/>
      <c r="F341" s="85"/>
      <c r="G341" s="85"/>
      <c r="H341" s="85"/>
    </row>
    <row r="342" spans="1:8" ht="24" customHeight="1">
      <c r="A342" s="85"/>
      <c r="B342" s="85"/>
      <c r="C342" s="85"/>
      <c r="D342" s="85"/>
      <c r="E342" s="85"/>
      <c r="F342" s="85"/>
      <c r="G342" s="85"/>
      <c r="H342" s="85"/>
    </row>
    <row r="343" spans="1:8" ht="24" customHeight="1">
      <c r="A343" s="85"/>
      <c r="B343" s="85"/>
      <c r="C343" s="85"/>
      <c r="D343" s="85"/>
      <c r="E343" s="85"/>
      <c r="F343" s="85"/>
      <c r="G343" s="85"/>
      <c r="H343" s="85"/>
    </row>
    <row r="344" spans="1:8" ht="24" customHeight="1">
      <c r="A344" s="85"/>
      <c r="B344" s="85"/>
      <c r="C344" s="85"/>
      <c r="D344" s="85"/>
      <c r="E344" s="85"/>
      <c r="F344" s="85"/>
      <c r="G344" s="85"/>
      <c r="H344" s="85"/>
    </row>
    <row r="345" spans="1:8" ht="24" customHeight="1">
      <c r="A345" s="85"/>
      <c r="B345" s="85"/>
      <c r="C345" s="85"/>
      <c r="D345" s="85"/>
      <c r="E345" s="85"/>
      <c r="F345" s="85"/>
      <c r="G345" s="85"/>
      <c r="H345" s="85"/>
    </row>
    <row r="346" spans="1:8" ht="24" customHeight="1">
      <c r="A346" s="85"/>
      <c r="B346" s="85"/>
      <c r="C346" s="85"/>
      <c r="D346" s="85"/>
      <c r="E346" s="85"/>
      <c r="F346" s="85"/>
      <c r="G346" s="85"/>
      <c r="H346" s="85"/>
    </row>
  </sheetData>
  <sheetProtection/>
  <mergeCells count="25">
    <mergeCell ref="B110:G110"/>
    <mergeCell ref="B116:G116"/>
    <mergeCell ref="B117:H117"/>
    <mergeCell ref="B132:G132"/>
    <mergeCell ref="B133:G133"/>
    <mergeCell ref="B127:F127"/>
    <mergeCell ref="B128:G128"/>
    <mergeCell ref="B129:H129"/>
    <mergeCell ref="B130:J130"/>
    <mergeCell ref="T14:X14"/>
    <mergeCell ref="Q49:S49"/>
    <mergeCell ref="Q51:S51"/>
    <mergeCell ref="B104:F104"/>
    <mergeCell ref="B1:M1"/>
    <mergeCell ref="B2:M2"/>
    <mergeCell ref="B105:G105"/>
    <mergeCell ref="B106:H106"/>
    <mergeCell ref="B107:J107"/>
    <mergeCell ref="B118:J118"/>
    <mergeCell ref="B119:H119"/>
    <mergeCell ref="B131:H131"/>
    <mergeCell ref="B120:G120"/>
    <mergeCell ref="B108:H108"/>
    <mergeCell ref="B109:G109"/>
    <mergeCell ref="B121:G121"/>
  </mergeCells>
  <printOptions/>
  <pageMargins left="0.5118110236220472" right="0.15748031496062992" top="0.31496062992125984" bottom="0.2362204724409449" header="0" footer="0"/>
  <pageSetup blackAndWhite="1" horizontalDpi="300" verticalDpi="300" orientation="portrait" paperSize="9" scale="93" r:id="rId3"/>
  <rowBreaks count="2" manualBreakCount="2">
    <brk id="47" max="12" man="1"/>
    <brk id="100" max="12" man="1"/>
  </rowBreaks>
  <ignoredErrors>
    <ignoredError sqref="L108 G123 J20:J21 J10:J14 J16:J17" unlockedFormula="1"/>
    <ignoredError sqref="L98 L100:L102 L124:L125" evalError="1"/>
    <ignoredError sqref="L119" evalError="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K166"/>
  <sheetViews>
    <sheetView zoomScalePageLayoutView="0" workbookViewId="0" topLeftCell="A154">
      <selection activeCell="A13" sqref="A13"/>
    </sheetView>
  </sheetViews>
  <sheetFormatPr defaultColWidth="9.140625" defaultRowHeight="21.75" customHeight="1"/>
  <cols>
    <col min="1" max="1" width="9.140625" style="678" customWidth="1"/>
    <col min="2" max="2" width="4.421875" style="678" customWidth="1"/>
    <col min="3" max="3" width="9.140625" style="678" customWidth="1"/>
    <col min="4" max="4" width="9.00390625" style="678" customWidth="1"/>
    <col min="5" max="5" width="9.140625" style="678" customWidth="1"/>
    <col min="6" max="6" width="10.7109375" style="678" customWidth="1"/>
    <col min="7" max="7" width="10.421875" style="678" bestFit="1" customWidth="1"/>
    <col min="8" max="8" width="11.7109375" style="678" customWidth="1"/>
    <col min="9" max="9" width="12.8515625" style="678" customWidth="1"/>
    <col min="10" max="10" width="9.140625" style="678" customWidth="1"/>
    <col min="11" max="11" width="3.8515625" style="678" customWidth="1"/>
    <col min="12" max="16384" width="9.140625" style="678" customWidth="1"/>
  </cols>
  <sheetData>
    <row r="3" ht="21.75" customHeight="1">
      <c r="F3" s="679" t="s">
        <v>626</v>
      </c>
    </row>
    <row r="4" spans="1:3" ht="21.75" customHeight="1">
      <c r="A4" s="678" t="s">
        <v>627</v>
      </c>
      <c r="C4" s="678" t="s">
        <v>628</v>
      </c>
    </row>
    <row r="5" spans="1:7" ht="21.75" customHeight="1">
      <c r="A5" s="678" t="s">
        <v>629</v>
      </c>
      <c r="E5" s="680"/>
      <c r="F5" s="680" t="s">
        <v>630</v>
      </c>
      <c r="G5" s="681"/>
    </row>
    <row r="6" spans="1:5" ht="21.75" customHeight="1">
      <c r="A6" s="678" t="s">
        <v>631</v>
      </c>
      <c r="B6" s="678" t="s">
        <v>632</v>
      </c>
      <c r="E6" s="682" t="str">
        <f>ข้อมูล!C5</f>
        <v>ปรับปรุงถนนหินคลุกสู่พื้นที่การเกษตร บ้านเม็งราย หมู่ที่ 10</v>
      </c>
    </row>
    <row r="7" ht="21.75" customHeight="1" thickBot="1">
      <c r="B7" s="678" t="s">
        <v>633</v>
      </c>
    </row>
    <row r="8" spans="1:11" ht="21.75" customHeight="1" thickTop="1">
      <c r="A8" s="683" t="s">
        <v>634</v>
      </c>
      <c r="B8" s="683" t="s">
        <v>635</v>
      </c>
      <c r="C8" s="683"/>
      <c r="D8" s="683"/>
      <c r="E8" s="683"/>
      <c r="F8" s="683"/>
      <c r="G8" s="683"/>
      <c r="H8" s="683"/>
      <c r="I8" s="683"/>
      <c r="J8" s="683"/>
      <c r="K8" s="684"/>
    </row>
    <row r="10" ht="21.75" customHeight="1">
      <c r="B10" s="678" t="s">
        <v>636</v>
      </c>
    </row>
    <row r="11" spans="1:4" ht="21.75" customHeight="1">
      <c r="A11" s="678" t="s">
        <v>637</v>
      </c>
      <c r="D11" s="678" t="str">
        <f>E6</f>
        <v>ปรับปรุงถนนหินคลุกสู่พื้นที่การเกษตร บ้านเม็งราย หมู่ที่ 10</v>
      </c>
    </row>
    <row r="12" ht="21.75" customHeight="1">
      <c r="A12" s="678" t="str">
        <f>B7</f>
        <v> ตำบลเม็งราย  อำเภอพญาเม็งราย  จังหวัดเชียงราย</v>
      </c>
    </row>
    <row r="13" ht="21.75" customHeight="1">
      <c r="A13" s="678" t="s">
        <v>709</v>
      </c>
    </row>
    <row r="14" ht="21.75" customHeight="1">
      <c r="B14" s="678" t="s">
        <v>638</v>
      </c>
    </row>
    <row r="16" spans="6:8" ht="21.75" customHeight="1">
      <c r="F16" s="685"/>
      <c r="G16" s="684"/>
      <c r="H16" s="684"/>
    </row>
    <row r="17" spans="6:8" ht="21.75" customHeight="1">
      <c r="F17" s="685" t="s">
        <v>639</v>
      </c>
      <c r="G17" s="684"/>
      <c r="H17" s="684"/>
    </row>
    <row r="18" spans="6:8" ht="21.75" customHeight="1">
      <c r="F18" s="763" t="s">
        <v>640</v>
      </c>
      <c r="G18" s="763"/>
      <c r="H18" s="763"/>
    </row>
    <row r="19" spans="6:8" ht="21.75" customHeight="1">
      <c r="F19" s="763" t="s">
        <v>641</v>
      </c>
      <c r="G19" s="763"/>
      <c r="H19" s="763"/>
    </row>
    <row r="20" ht="21.75" customHeight="1">
      <c r="E20" s="687"/>
    </row>
    <row r="22" ht="21.75" customHeight="1">
      <c r="A22" s="678" t="s">
        <v>642</v>
      </c>
    </row>
    <row r="23" spans="6:8" ht="21.75" customHeight="1">
      <c r="F23" s="686"/>
      <c r="G23" s="686"/>
      <c r="H23" s="686"/>
    </row>
    <row r="24" spans="1:4" ht="21.75" customHeight="1">
      <c r="A24" s="688" t="s">
        <v>643</v>
      </c>
      <c r="B24" s="684"/>
      <c r="C24" s="684"/>
      <c r="D24" s="684"/>
    </row>
    <row r="25" ht="21.75" customHeight="1">
      <c r="A25" s="689" t="s">
        <v>604</v>
      </c>
    </row>
    <row r="26" spans="1:6" ht="21.75" customHeight="1">
      <c r="A26" s="690" t="s">
        <v>605</v>
      </c>
      <c r="F26" s="678" t="s">
        <v>644</v>
      </c>
    </row>
    <row r="27" ht="21.75" customHeight="1">
      <c r="A27" s="690" t="s">
        <v>606</v>
      </c>
    </row>
    <row r="28" ht="21.75" customHeight="1">
      <c r="A28" s="680"/>
    </row>
    <row r="29" spans="6:7" ht="21.75" customHeight="1">
      <c r="F29" s="691" t="s">
        <v>645</v>
      </c>
      <c r="G29" s="691"/>
    </row>
    <row r="30" spans="6:8" ht="21.75" customHeight="1">
      <c r="F30" s="692" t="s">
        <v>607</v>
      </c>
      <c r="G30" s="692"/>
      <c r="H30" s="693"/>
    </row>
    <row r="31" spans="6:7" ht="21.75" customHeight="1">
      <c r="F31" s="692" t="s">
        <v>646</v>
      </c>
      <c r="G31" s="692"/>
    </row>
    <row r="32" spans="6:7" ht="21.75" customHeight="1">
      <c r="F32" s="692"/>
      <c r="G32" s="692"/>
    </row>
    <row r="33" spans="6:7" ht="21.75" customHeight="1">
      <c r="F33" s="692"/>
      <c r="G33" s="692"/>
    </row>
    <row r="34" spans="6:7" ht="21.75" customHeight="1">
      <c r="F34" s="692"/>
      <c r="G34" s="692"/>
    </row>
    <row r="37" ht="21.75" customHeight="1">
      <c r="F37" s="678" t="s">
        <v>626</v>
      </c>
    </row>
    <row r="38" spans="1:3" ht="21.75" customHeight="1">
      <c r="A38" s="678" t="s">
        <v>627</v>
      </c>
      <c r="C38" s="678" t="s">
        <v>628</v>
      </c>
    </row>
    <row r="39" spans="1:7" ht="21.75" customHeight="1">
      <c r="A39" s="678" t="s">
        <v>629</v>
      </c>
      <c r="E39" s="680"/>
      <c r="F39" s="680" t="s">
        <v>630</v>
      </c>
      <c r="G39" s="680"/>
    </row>
    <row r="40" spans="1:2" ht="21.75" customHeight="1">
      <c r="A40" s="678" t="s">
        <v>631</v>
      </c>
      <c r="B40" s="678" t="s">
        <v>647</v>
      </c>
    </row>
    <row r="41" spans="2:11" ht="21.75" customHeight="1" thickBot="1">
      <c r="B41" s="678" t="s">
        <v>648</v>
      </c>
      <c r="K41" s="684"/>
    </row>
    <row r="42" spans="1:11" ht="21.75" customHeight="1" thickTop="1">
      <c r="A42" s="683" t="s">
        <v>634</v>
      </c>
      <c r="B42" s="683" t="s">
        <v>649</v>
      </c>
      <c r="C42" s="683"/>
      <c r="D42" s="683"/>
      <c r="E42" s="683"/>
      <c r="F42" s="683"/>
      <c r="G42" s="683"/>
      <c r="H42" s="683"/>
      <c r="I42" s="683"/>
      <c r="J42" s="683"/>
      <c r="K42" s="684"/>
    </row>
    <row r="44" spans="2:8" ht="21.75" customHeight="1">
      <c r="B44" s="678" t="s">
        <v>650</v>
      </c>
      <c r="F44" s="687" t="s">
        <v>651</v>
      </c>
      <c r="H44" s="678" t="s">
        <v>652</v>
      </c>
    </row>
    <row r="45" ht="21.75" customHeight="1">
      <c r="A45" s="678" t="str">
        <f>E6</f>
        <v>ปรับปรุงถนนหินคลุกสู่พื้นที่การเกษตร บ้านเม็งราย หมู่ที่ 10</v>
      </c>
    </row>
    <row r="46" ht="21.75" customHeight="1">
      <c r="A46" s="678" t="str">
        <f>B7</f>
        <v> ตำบลเม็งราย  อำเภอพญาเม็งราย  จังหวัดเชียงราย</v>
      </c>
    </row>
    <row r="47" ht="21.75" customHeight="1">
      <c r="A47" s="678" t="s">
        <v>653</v>
      </c>
    </row>
    <row r="48" ht="21.75" customHeight="1">
      <c r="A48" s="678" t="s">
        <v>654</v>
      </c>
    </row>
    <row r="50" ht="21.75" customHeight="1">
      <c r="B50" s="678" t="s">
        <v>655</v>
      </c>
    </row>
    <row r="51" spans="4:8" ht="21.75" customHeight="1">
      <c r="D51" s="687" t="s">
        <v>656</v>
      </c>
      <c r="E51" s="694"/>
      <c r="F51" s="694"/>
      <c r="G51" s="694"/>
      <c r="H51" s="678" t="s">
        <v>392</v>
      </c>
    </row>
    <row r="52" spans="5:7" ht="21.75" customHeight="1">
      <c r="E52" s="764" t="s">
        <v>640</v>
      </c>
      <c r="F52" s="764"/>
      <c r="G52" s="764"/>
    </row>
    <row r="53" spans="5:7" ht="21.75" customHeight="1">
      <c r="E53" s="763" t="s">
        <v>641</v>
      </c>
      <c r="F53" s="763"/>
      <c r="G53" s="763"/>
    </row>
    <row r="54" spans="4:8" ht="21.75" customHeight="1">
      <c r="D54" s="687" t="s">
        <v>656</v>
      </c>
      <c r="E54" s="694"/>
      <c r="F54" s="694"/>
      <c r="G54" s="694"/>
      <c r="H54" s="678" t="s">
        <v>389</v>
      </c>
    </row>
    <row r="55" spans="5:7" ht="21.75" customHeight="1">
      <c r="E55" s="764" t="s">
        <v>657</v>
      </c>
      <c r="F55" s="764"/>
      <c r="G55" s="764"/>
    </row>
    <row r="56" spans="5:7" ht="21.75" customHeight="1">
      <c r="E56" s="693" t="s">
        <v>658</v>
      </c>
      <c r="F56" s="693"/>
      <c r="G56" s="693"/>
    </row>
    <row r="57" spans="4:8" ht="21.75" customHeight="1">
      <c r="D57" s="687" t="s">
        <v>656</v>
      </c>
      <c r="E57" s="694"/>
      <c r="F57" s="694"/>
      <c r="G57" s="694"/>
      <c r="H57" s="678" t="s">
        <v>389</v>
      </c>
    </row>
    <row r="58" spans="1:11" ht="21.75" customHeight="1">
      <c r="A58" s="686"/>
      <c r="B58" s="684"/>
      <c r="C58" s="684"/>
      <c r="E58" s="764" t="s">
        <v>659</v>
      </c>
      <c r="F58" s="764"/>
      <c r="G58" s="764"/>
      <c r="J58" s="684"/>
      <c r="K58" s="684"/>
    </row>
    <row r="59" spans="5:7" ht="21.75" customHeight="1">
      <c r="E59" s="693" t="s">
        <v>660</v>
      </c>
      <c r="F59" s="693"/>
      <c r="G59" s="693"/>
    </row>
    <row r="60" spans="5:7" ht="21.75" customHeight="1">
      <c r="E60" s="693" t="s">
        <v>648</v>
      </c>
      <c r="F60" s="693"/>
      <c r="G60" s="678" t="s">
        <v>661</v>
      </c>
    </row>
    <row r="62" spans="7:8" ht="21.75" customHeight="1">
      <c r="G62" s="691" t="s">
        <v>645</v>
      </c>
      <c r="H62" s="691"/>
    </row>
    <row r="63" spans="7:10" ht="21.75" customHeight="1">
      <c r="G63" s="692" t="s">
        <v>607</v>
      </c>
      <c r="H63" s="692"/>
      <c r="I63" s="695"/>
      <c r="J63" s="680"/>
    </row>
    <row r="64" spans="7:10" ht="21.75" customHeight="1">
      <c r="G64" s="692" t="s">
        <v>646</v>
      </c>
      <c r="H64" s="692"/>
      <c r="I64" s="695"/>
      <c r="J64" s="680"/>
    </row>
    <row r="69" ht="21.75" customHeight="1">
      <c r="F69" s="678" t="s">
        <v>662</v>
      </c>
    </row>
    <row r="70" spans="1:10" ht="21.75" customHeight="1">
      <c r="A70" s="756" t="s">
        <v>663</v>
      </c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21.75" customHeight="1">
      <c r="A71" s="696"/>
      <c r="B71" s="680"/>
      <c r="C71" s="680"/>
      <c r="D71" s="680"/>
      <c r="E71" s="680"/>
      <c r="F71" s="680"/>
      <c r="G71" s="680"/>
      <c r="H71" s="680"/>
      <c r="I71" s="680"/>
      <c r="J71" s="680"/>
    </row>
    <row r="72" spans="1:10" ht="21.75" customHeight="1">
      <c r="A72" s="756" t="s">
        <v>664</v>
      </c>
      <c r="B72" s="756"/>
      <c r="C72" s="756"/>
      <c r="D72" s="756"/>
      <c r="E72" s="756"/>
      <c r="F72" s="756"/>
      <c r="G72" s="756"/>
      <c r="H72" s="756"/>
      <c r="I72" s="756"/>
      <c r="J72" s="756"/>
    </row>
    <row r="73" ht="21.75" customHeight="1">
      <c r="A73" s="678" t="s">
        <v>665</v>
      </c>
    </row>
    <row r="75" spans="1:10" ht="21.75" customHeight="1">
      <c r="A75" s="697" t="s">
        <v>400</v>
      </c>
      <c r="B75" s="757" t="s">
        <v>666</v>
      </c>
      <c r="C75" s="757"/>
      <c r="D75" s="758"/>
      <c r="E75" s="759" t="s">
        <v>391</v>
      </c>
      <c r="F75" s="760"/>
      <c r="G75" s="761"/>
      <c r="H75" s="758" t="s">
        <v>667</v>
      </c>
      <c r="I75" s="762"/>
      <c r="J75" s="697" t="s">
        <v>20</v>
      </c>
    </row>
    <row r="76" spans="1:10" ht="21.75" customHeight="1">
      <c r="A76" s="697">
        <v>1</v>
      </c>
      <c r="B76" s="698" t="s">
        <v>668</v>
      </c>
      <c r="C76" s="699"/>
      <c r="D76" s="699"/>
      <c r="E76" s="698" t="s">
        <v>641</v>
      </c>
      <c r="F76" s="699"/>
      <c r="G76" s="700"/>
      <c r="H76" s="699" t="s">
        <v>669</v>
      </c>
      <c r="I76" s="700"/>
      <c r="J76" s="701"/>
    </row>
    <row r="77" spans="1:10" ht="21.75" customHeight="1">
      <c r="A77" s="697">
        <v>2</v>
      </c>
      <c r="B77" s="752" t="s">
        <v>558</v>
      </c>
      <c r="C77" s="753"/>
      <c r="D77" s="754"/>
      <c r="E77" s="702" t="s">
        <v>559</v>
      </c>
      <c r="F77" s="703"/>
      <c r="G77" s="704"/>
      <c r="H77" s="702" t="s">
        <v>670</v>
      </c>
      <c r="I77" s="704"/>
      <c r="J77" s="700"/>
    </row>
    <row r="78" spans="1:10" ht="21.75" customHeight="1">
      <c r="A78" s="697">
        <v>3</v>
      </c>
      <c r="B78" s="752" t="s">
        <v>671</v>
      </c>
      <c r="C78" s="753"/>
      <c r="D78" s="754"/>
      <c r="E78" s="702" t="s">
        <v>672</v>
      </c>
      <c r="F78" s="703"/>
      <c r="G78" s="704"/>
      <c r="H78" s="702" t="s">
        <v>673</v>
      </c>
      <c r="I78" s="704"/>
      <c r="J78" s="704"/>
    </row>
    <row r="80" ht="21.75" customHeight="1">
      <c r="G80" s="684"/>
    </row>
    <row r="81" ht="21.75" customHeight="1">
      <c r="J81" s="684"/>
    </row>
    <row r="101" ht="21.75" customHeight="1">
      <c r="I101" s="678" t="s">
        <v>674</v>
      </c>
    </row>
    <row r="103" ht="21.75" customHeight="1">
      <c r="F103" s="687">
        <v>2</v>
      </c>
    </row>
    <row r="105" ht="21.75" customHeight="1">
      <c r="A105" s="678" t="s">
        <v>675</v>
      </c>
    </row>
    <row r="106" ht="21.75" customHeight="1">
      <c r="B106" s="678" t="s">
        <v>710</v>
      </c>
    </row>
    <row r="107" ht="21.75" customHeight="1">
      <c r="A107" s="678" t="s">
        <v>676</v>
      </c>
    </row>
    <row r="108" ht="21.75" customHeight="1">
      <c r="A108" s="678" t="str">
        <f>E6</f>
        <v>ปรับปรุงถนนหินคลุกสู่พื้นที่การเกษตร บ้านเม็งราย หมู่ที่ 10</v>
      </c>
    </row>
    <row r="109" ht="21.75" customHeight="1">
      <c r="A109" s="678" t="s">
        <v>677</v>
      </c>
    </row>
    <row r="110" ht="21.75" customHeight="1">
      <c r="A110" s="678" t="s">
        <v>678</v>
      </c>
    </row>
    <row r="111" spans="2:8" ht="21.75" customHeight="1">
      <c r="B111" s="678" t="s">
        <v>711</v>
      </c>
      <c r="G111" s="687" t="s">
        <v>679</v>
      </c>
      <c r="H111" s="678" t="s">
        <v>680</v>
      </c>
    </row>
    <row r="112" spans="1:7" ht="21.75" customHeight="1">
      <c r="A112" s="678" t="s">
        <v>681</v>
      </c>
      <c r="G112" s="678" t="s">
        <v>682</v>
      </c>
    </row>
    <row r="113" spans="2:9" ht="21.75" customHeight="1">
      <c r="B113" s="684">
        <v>1</v>
      </c>
      <c r="C113" s="684" t="str">
        <f>B76</f>
        <v>นายฉัตรไชย  ศิริบาง</v>
      </c>
      <c r="E113" s="684"/>
      <c r="F113" s="684" t="str">
        <f>E76</f>
        <v>ผู้อำนวยการกองช่าง</v>
      </c>
      <c r="H113" s="684"/>
      <c r="I113" s="705" t="s">
        <v>683</v>
      </c>
    </row>
    <row r="114" spans="2:9" ht="21.75" customHeight="1">
      <c r="B114" s="684">
        <v>2</v>
      </c>
      <c r="C114" s="684" t="str">
        <f>B77</f>
        <v>นายเลิศชัย  กาบปินะ</v>
      </c>
      <c r="E114" s="684"/>
      <c r="F114" s="684" t="str">
        <f>E77</f>
        <v>นายช่างโยธาอาวุโส</v>
      </c>
      <c r="H114" s="684"/>
      <c r="I114" s="686" t="s">
        <v>684</v>
      </c>
    </row>
    <row r="115" spans="2:9" ht="21.75" customHeight="1">
      <c r="B115" s="684">
        <v>3</v>
      </c>
      <c r="C115" s="684" t="str">
        <f>B78</f>
        <v> นายชนะ  วงโค้ง</v>
      </c>
      <c r="E115" s="684"/>
      <c r="F115" s="684" t="str">
        <f>E78</f>
        <v>เจ้าพนักงานการประปาชำนาญงาน</v>
      </c>
      <c r="H115" s="684"/>
      <c r="I115" s="686" t="s">
        <v>684</v>
      </c>
    </row>
    <row r="116" spans="1:3" ht="21.75" customHeight="1">
      <c r="A116" s="678" t="s">
        <v>685</v>
      </c>
      <c r="C116" s="678" t="s">
        <v>686</v>
      </c>
    </row>
    <row r="118" spans="1:2" ht="21.75" customHeight="1">
      <c r="A118" s="678" t="s">
        <v>687</v>
      </c>
      <c r="B118" s="706"/>
    </row>
    <row r="119" ht="21.75" customHeight="1">
      <c r="C119" s="678" t="s">
        <v>688</v>
      </c>
    </row>
    <row r="121" spans="1:5" ht="21.75" customHeight="1">
      <c r="A121" s="678" t="s">
        <v>689</v>
      </c>
      <c r="B121" s="706"/>
      <c r="E121" s="678" t="str">
        <f>A108</f>
        <v>ปรับปรุงถนนหินคลุกสู่พื้นที่การเกษตร บ้านเม็งราย หมู่ที่ 10</v>
      </c>
    </row>
    <row r="123" spans="1:3" ht="21.75" customHeight="1">
      <c r="A123" s="678" t="s">
        <v>690</v>
      </c>
      <c r="C123" s="678" t="s">
        <v>691</v>
      </c>
    </row>
    <row r="124" ht="21.75" customHeight="1">
      <c r="A124" s="678" t="str">
        <f>C113</f>
        <v>นายฉัตรไชย  ศิริบาง</v>
      </c>
    </row>
    <row r="125" ht="21.75" customHeight="1">
      <c r="B125" s="678" t="s">
        <v>712</v>
      </c>
    </row>
    <row r="126" spans="2:10" ht="21.75" customHeight="1">
      <c r="B126" s="678" t="s">
        <v>692</v>
      </c>
      <c r="E126" s="684"/>
      <c r="J126" s="707"/>
    </row>
    <row r="127" ht="21.75" customHeight="1">
      <c r="B127" s="678" t="s">
        <v>693</v>
      </c>
    </row>
    <row r="128" ht="21.75" customHeight="1">
      <c r="B128" s="678" t="s">
        <v>713</v>
      </c>
    </row>
    <row r="129" ht="21.75" customHeight="1">
      <c r="B129" s="688" t="s">
        <v>694</v>
      </c>
    </row>
    <row r="135" ht="21.75" customHeight="1">
      <c r="I135" s="678" t="s">
        <v>695</v>
      </c>
    </row>
    <row r="137" ht="21.75" customHeight="1">
      <c r="F137" s="678">
        <v>3</v>
      </c>
    </row>
    <row r="139" spans="1:8" ht="21.75" customHeight="1">
      <c r="A139" s="678" t="s">
        <v>690</v>
      </c>
      <c r="C139" s="678" t="s">
        <v>696</v>
      </c>
      <c r="H139" s="678" t="s">
        <v>697</v>
      </c>
    </row>
    <row r="141" spans="1:3" ht="21.75" customHeight="1">
      <c r="A141" s="678" t="s">
        <v>685</v>
      </c>
      <c r="C141" s="678" t="s">
        <v>686</v>
      </c>
    </row>
    <row r="143" spans="1:3" ht="21.75" customHeight="1">
      <c r="A143" s="678" t="s">
        <v>690</v>
      </c>
      <c r="C143" s="678" t="s">
        <v>698</v>
      </c>
    </row>
    <row r="145" spans="1:3" ht="21.75" customHeight="1">
      <c r="A145" s="678" t="s">
        <v>685</v>
      </c>
      <c r="C145" s="678" t="s">
        <v>688</v>
      </c>
    </row>
    <row r="147" spans="1:6" ht="21.75" customHeight="1">
      <c r="A147" s="678" t="s">
        <v>699</v>
      </c>
      <c r="B147" s="706"/>
      <c r="F147" s="678" t="str">
        <f>E121</f>
        <v>ปรับปรุงถนนหินคลุกสู่พื้นที่การเกษตร บ้านเม็งราย หมู่ที่ 10</v>
      </c>
    </row>
    <row r="150" spans="1:2" ht="21.75" customHeight="1">
      <c r="A150" s="678" t="s">
        <v>685</v>
      </c>
      <c r="B150" s="678" t="s">
        <v>700</v>
      </c>
    </row>
    <row r="151" ht="21.75" customHeight="1">
      <c r="B151" s="678" t="str">
        <f>F147</f>
        <v>ปรับปรุงถนนหินคลุกสู่พื้นที่การเกษตร บ้านเม็งราย หมู่ที่ 10</v>
      </c>
    </row>
    <row r="152" spans="6:9" ht="21.75" customHeight="1">
      <c r="F152" s="678" t="s">
        <v>701</v>
      </c>
      <c r="G152" s="755">
        <v>150000</v>
      </c>
      <c r="H152" s="755"/>
      <c r="I152" s="678" t="s">
        <v>47</v>
      </c>
    </row>
    <row r="153" ht="21.75" customHeight="1">
      <c r="B153" s="684" t="str">
        <f>"("&amp;_xlfn.BAHTTEXT(G152)&amp;")"</f>
        <v>(หนึ่งแสนห้าหมื่นบาทถ้วน)</v>
      </c>
    </row>
    <row r="155" spans="1:2" ht="21.75" customHeight="1">
      <c r="A155" s="678" t="s">
        <v>702</v>
      </c>
      <c r="B155" s="706"/>
    </row>
    <row r="156" spans="1:3" ht="21.75" customHeight="1">
      <c r="A156" s="678" t="s">
        <v>690</v>
      </c>
      <c r="C156" s="678" t="s">
        <v>703</v>
      </c>
    </row>
    <row r="157" spans="1:3" ht="21.75" customHeight="1">
      <c r="A157" s="678" t="s">
        <v>685</v>
      </c>
      <c r="C157" s="678" t="s">
        <v>688</v>
      </c>
    </row>
    <row r="158" spans="1:3" ht="21.75" customHeight="1">
      <c r="A158" s="678" t="s">
        <v>690</v>
      </c>
      <c r="C158" s="678" t="s">
        <v>704</v>
      </c>
    </row>
    <row r="160" spans="1:3" ht="21.75" customHeight="1">
      <c r="A160" s="678" t="s">
        <v>705</v>
      </c>
      <c r="C160" s="678" t="s">
        <v>714</v>
      </c>
    </row>
    <row r="161" spans="5:8" ht="21.75" customHeight="1">
      <c r="E161" s="678" t="s">
        <v>656</v>
      </c>
      <c r="F161" s="685" t="s">
        <v>558</v>
      </c>
      <c r="G161" s="680"/>
      <c r="H161" s="685" t="s">
        <v>706</v>
      </c>
    </row>
    <row r="162" ht="21.75" customHeight="1">
      <c r="F162" s="678" t="s">
        <v>657</v>
      </c>
    </row>
    <row r="164" spans="1:5" ht="21.75" customHeight="1">
      <c r="A164" s="678" t="s">
        <v>656</v>
      </c>
      <c r="B164" s="756" t="s">
        <v>669</v>
      </c>
      <c r="C164" s="756"/>
      <c r="D164" s="756"/>
      <c r="E164" s="678" t="s">
        <v>707</v>
      </c>
    </row>
    <row r="165" spans="2:4" ht="21.75" customHeight="1">
      <c r="B165" s="756" t="s">
        <v>640</v>
      </c>
      <c r="C165" s="756"/>
      <c r="D165" s="756"/>
    </row>
    <row r="166" spans="2:4" ht="21.75" customHeight="1">
      <c r="B166" s="756" t="s">
        <v>708</v>
      </c>
      <c r="C166" s="756"/>
      <c r="D166" s="756"/>
    </row>
  </sheetData>
  <sheetProtection/>
  <mergeCells count="17">
    <mergeCell ref="B77:D77"/>
    <mergeCell ref="F18:H18"/>
    <mergeCell ref="F19:H19"/>
    <mergeCell ref="E52:G52"/>
    <mergeCell ref="E53:G53"/>
    <mergeCell ref="E55:G55"/>
    <mergeCell ref="E58:G58"/>
    <mergeCell ref="B78:D78"/>
    <mergeCell ref="G152:H152"/>
    <mergeCell ref="B164:D164"/>
    <mergeCell ref="B165:D165"/>
    <mergeCell ref="B166:D166"/>
    <mergeCell ref="A70:J70"/>
    <mergeCell ref="A72:J72"/>
    <mergeCell ref="B75:D75"/>
    <mergeCell ref="E75:G75"/>
    <mergeCell ref="H75:I75"/>
  </mergeCells>
  <printOptions/>
  <pageMargins left="0.6" right="0.3937007874015748" top="0.8" bottom="1" header="0.5118110236220472" footer="1.07"/>
  <pageSetup horizontalDpi="600" verticalDpi="600" orientation="portrait" paperSize="9" r:id="rId4"/>
  <legacyDrawing r:id="rId3"/>
  <oleObjects>
    <oleObject progId="Word.Picture.8" shapeId="151748" r:id="rId1"/>
    <oleObject progId="Word.Picture.8" shapeId="15174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152"/>
  <sheetViews>
    <sheetView view="pageBreakPreview" zoomScale="130" zoomScaleSheetLayoutView="130" zoomScalePageLayoutView="0" workbookViewId="0" topLeftCell="A43">
      <selection activeCell="C7" sqref="C7"/>
    </sheetView>
  </sheetViews>
  <sheetFormatPr defaultColWidth="9.140625" defaultRowHeight="21.75"/>
  <cols>
    <col min="1" max="1" width="2.8515625" style="96" customWidth="1"/>
    <col min="2" max="2" width="10.140625" style="97" customWidth="1"/>
    <col min="3" max="3" width="31.57421875" style="96" customWidth="1"/>
    <col min="4" max="4" width="7.57421875" style="587" customWidth="1"/>
    <col min="5" max="5" width="5.140625" style="96" customWidth="1"/>
    <col min="6" max="6" width="7.00390625" style="96" customWidth="1"/>
    <col min="7" max="7" width="6.7109375" style="96" customWidth="1"/>
    <col min="8" max="8" width="9.421875" style="96" customWidth="1"/>
    <col min="9" max="9" width="13.7109375" style="96" customWidth="1"/>
    <col min="10" max="10" width="9.28125" style="96" customWidth="1"/>
    <col min="11" max="11" width="10.8515625" style="96" customWidth="1"/>
    <col min="12" max="12" width="13.7109375" style="96" customWidth="1"/>
    <col min="13" max="13" width="6.7109375" style="96" customWidth="1"/>
    <col min="14" max="14" width="6.140625" style="96" customWidth="1"/>
    <col min="15" max="16" width="9.140625" style="96" customWidth="1"/>
    <col min="17" max="17" width="10.28125" style="96" customWidth="1"/>
    <col min="18" max="18" width="12.140625" style="96" customWidth="1"/>
    <col min="19" max="19" width="10.57421875" style="96" customWidth="1"/>
    <col min="20" max="16384" width="9.140625" style="96" customWidth="1"/>
  </cols>
  <sheetData>
    <row r="1" spans="1:13" ht="21.75" customHeight="1">
      <c r="A1" s="750" t="s">
        <v>625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2" spans="2:18" ht="21">
      <c r="B2" s="591" t="s">
        <v>42</v>
      </c>
      <c r="C2" s="98" t="str">
        <f>ข้อมูล!$C$6</f>
        <v>เทศบาลตำบลเม็งราย อำเภอพญาเม็งราย จังหวัดเชียงราย</v>
      </c>
      <c r="G2" s="96" t="s">
        <v>23</v>
      </c>
      <c r="I2" s="201" t="str">
        <f>+ข้อมูล!H7</f>
        <v>บ้านเม็งราย</v>
      </c>
      <c r="Q2" s="767">
        <v>2425</v>
      </c>
      <c r="R2" s="767"/>
    </row>
    <row r="3" spans="2:19" ht="21.75" customHeight="1">
      <c r="B3" s="591" t="s">
        <v>43</v>
      </c>
      <c r="C3" s="98" t="str">
        <f>+ข้อมูล!C8</f>
        <v>หมู่ที่ 10 ต.เม็งรายอ.พญาเม็งรายจ.เชียงราย</v>
      </c>
      <c r="G3" s="96" t="s">
        <v>261</v>
      </c>
      <c r="I3" s="257">
        <f>+ข้อมูล!L8</f>
        <v>1.42</v>
      </c>
      <c r="J3" s="98" t="s">
        <v>44</v>
      </c>
      <c r="K3" s="98"/>
      <c r="L3" s="98"/>
      <c r="P3" s="120">
        <f>+Q4+R4+S4</f>
        <v>1490</v>
      </c>
      <c r="Q3" s="201" t="s">
        <v>293</v>
      </c>
      <c r="R3" s="201" t="s">
        <v>294</v>
      </c>
      <c r="S3" s="73" t="s">
        <v>297</v>
      </c>
    </row>
    <row r="4" spans="1:19" ht="19.5" customHeight="1">
      <c r="A4" s="99" t="s">
        <v>0</v>
      </c>
      <c r="B4" s="100"/>
      <c r="C4" s="101" t="s">
        <v>45</v>
      </c>
      <c r="D4" s="339" t="s">
        <v>24</v>
      </c>
      <c r="E4" s="99" t="s">
        <v>25</v>
      </c>
      <c r="F4" s="769" t="s">
        <v>26</v>
      </c>
      <c r="G4" s="781"/>
      <c r="H4" s="770"/>
      <c r="I4" s="99" t="s">
        <v>27</v>
      </c>
      <c r="J4" s="768" t="s">
        <v>2</v>
      </c>
      <c r="K4" s="769" t="s">
        <v>268</v>
      </c>
      <c r="L4" s="770"/>
      <c r="M4" s="773" t="s">
        <v>20</v>
      </c>
      <c r="N4" s="774"/>
      <c r="Q4" s="96">
        <f>+Q7-Q6</f>
        <v>-665</v>
      </c>
      <c r="R4" s="96">
        <f>+R7-R6</f>
        <v>1930</v>
      </c>
      <c r="S4" s="96">
        <f>+S7-S6</f>
        <v>225</v>
      </c>
    </row>
    <row r="5" spans="1:19" ht="19.5" customHeight="1">
      <c r="A5" s="102"/>
      <c r="B5" s="103"/>
      <c r="C5" s="104"/>
      <c r="D5" s="592"/>
      <c r="E5" s="102"/>
      <c r="F5" s="105" t="s">
        <v>28</v>
      </c>
      <c r="G5" s="105" t="s">
        <v>29</v>
      </c>
      <c r="H5" s="105" t="s">
        <v>30</v>
      </c>
      <c r="I5" s="102" t="s">
        <v>31</v>
      </c>
      <c r="J5" s="768"/>
      <c r="K5" s="277" t="s">
        <v>269</v>
      </c>
      <c r="L5" s="105" t="s">
        <v>30</v>
      </c>
      <c r="M5" s="103"/>
      <c r="N5" s="205"/>
      <c r="P5" s="120" t="s">
        <v>281</v>
      </c>
      <c r="Q5" s="120" t="s">
        <v>281</v>
      </c>
      <c r="R5" s="120"/>
      <c r="S5" s="120"/>
    </row>
    <row r="6" spans="1:19" ht="19.5" customHeight="1">
      <c r="A6" s="99">
        <v>1</v>
      </c>
      <c r="B6" s="135" t="s">
        <v>32</v>
      </c>
      <c r="D6" s="593"/>
      <c r="E6" s="106"/>
      <c r="F6" s="106"/>
      <c r="G6" s="106"/>
      <c r="H6" s="106"/>
      <c r="I6" s="106"/>
      <c r="J6" s="114"/>
      <c r="K6" s="114"/>
      <c r="L6" s="114"/>
      <c r="M6" s="114"/>
      <c r="N6" s="135"/>
      <c r="P6" s="120" t="s">
        <v>302</v>
      </c>
      <c r="Q6" s="120">
        <f>+Q2-Q7</f>
        <v>1545</v>
      </c>
      <c r="R6" s="120">
        <v>5970</v>
      </c>
      <c r="S6" s="120">
        <v>7900</v>
      </c>
    </row>
    <row r="7" spans="1:22" ht="19.5" customHeight="1">
      <c r="A7" s="109"/>
      <c r="B7" s="108" t="s">
        <v>291</v>
      </c>
      <c r="D7" s="594">
        <v>8520</v>
      </c>
      <c r="E7" s="109" t="s">
        <v>33</v>
      </c>
      <c r="F7" s="110">
        <f>IF(D7&lt;=0,0,)</f>
        <v>0</v>
      </c>
      <c r="G7" s="110">
        <f>IF(D7&lt;=0,0,)</f>
        <v>0</v>
      </c>
      <c r="H7" s="708"/>
      <c r="I7" s="709"/>
      <c r="J7" s="710"/>
      <c r="K7" s="711"/>
      <c r="L7" s="711"/>
      <c r="M7" s="114"/>
      <c r="N7" s="108"/>
      <c r="P7" s="120" t="s">
        <v>303</v>
      </c>
      <c r="Q7" s="120">
        <v>880</v>
      </c>
      <c r="R7" s="120">
        <v>7900</v>
      </c>
      <c r="S7" s="120">
        <v>8125</v>
      </c>
      <c r="U7" s="96">
        <f>+P3*8</f>
        <v>11920</v>
      </c>
      <c r="V7" s="96">
        <f>+U10+U9</f>
        <v>11920</v>
      </c>
    </row>
    <row r="8" spans="1:18" s="221" customFormat="1" ht="19.5" customHeight="1">
      <c r="A8" s="595"/>
      <c r="B8" s="108" t="s">
        <v>609</v>
      </c>
      <c r="C8" s="96"/>
      <c r="D8" s="594">
        <v>0</v>
      </c>
      <c r="E8" s="109" t="s">
        <v>33</v>
      </c>
      <c r="F8" s="110">
        <f>IF(D8&lt;=0,0,)</f>
        <v>0</v>
      </c>
      <c r="G8" s="110">
        <f>IF(D8&lt;=0,0,)</f>
        <v>0</v>
      </c>
      <c r="H8" s="110">
        <f>ROUND(IF(D8&lt;=0,0,+'S2'!BT12),2)</f>
        <v>0</v>
      </c>
      <c r="I8" s="111">
        <f>D8*H8</f>
        <v>0</v>
      </c>
      <c r="J8" s="278">
        <f>IF(D8&gt;0,'S2'!$BZ$31,0)</f>
        <v>0</v>
      </c>
      <c r="K8" s="276">
        <f aca="true" t="shared" si="0" ref="K8:K50">ROUNDDOWN(H8*J8,2)</f>
        <v>0</v>
      </c>
      <c r="L8" s="276">
        <f aca="true" t="shared" si="1" ref="L8:L50">D8*K8</f>
        <v>0</v>
      </c>
      <c r="M8" s="222"/>
      <c r="N8" s="220"/>
      <c r="R8" s="96"/>
    </row>
    <row r="9" spans="1:22" ht="19.5" customHeight="1">
      <c r="A9" s="109"/>
      <c r="B9" s="108" t="s">
        <v>300</v>
      </c>
      <c r="D9" s="594">
        <v>0</v>
      </c>
      <c r="E9" s="109" t="s">
        <v>33</v>
      </c>
      <c r="F9" s="110">
        <f>IF(D9&lt;=0,0,)</f>
        <v>0</v>
      </c>
      <c r="G9" s="110">
        <f>IF(D9&lt;=0,0,)</f>
        <v>0</v>
      </c>
      <c r="H9" s="110">
        <f>ROUND(IF(D9&lt;=0,0,+'S2'!$BT$14),2)</f>
        <v>0</v>
      </c>
      <c r="I9" s="111">
        <f aca="true" t="shared" si="2" ref="I9:I18">D9*H9</f>
        <v>0</v>
      </c>
      <c r="J9" s="278">
        <f>IF(D9&gt;0,'S2'!$BZ$31,0)</f>
        <v>0</v>
      </c>
      <c r="K9" s="276">
        <f t="shared" si="0"/>
        <v>0</v>
      </c>
      <c r="L9" s="276">
        <f t="shared" si="1"/>
        <v>0</v>
      </c>
      <c r="M9" s="114"/>
      <c r="N9" s="108"/>
      <c r="O9" s="96">
        <f>+Q9+R9</f>
        <v>7590</v>
      </c>
      <c r="P9" s="96" t="s">
        <v>288</v>
      </c>
      <c r="Q9" s="96">
        <f>+Q4*6</f>
        <v>-3990</v>
      </c>
      <c r="R9" s="96">
        <f>+R4*6</f>
        <v>11580</v>
      </c>
      <c r="S9" s="96">
        <f>+S4*6</f>
        <v>1350</v>
      </c>
      <c r="U9" s="96">
        <f>+Q9+R9+S9</f>
        <v>8940</v>
      </c>
      <c r="V9" s="201" t="s">
        <v>295</v>
      </c>
    </row>
    <row r="10" spans="1:22" ht="19.5" customHeight="1">
      <c r="A10" s="107"/>
      <c r="B10" s="108" t="s">
        <v>239</v>
      </c>
      <c r="D10" s="594">
        <v>0</v>
      </c>
      <c r="E10" s="109" t="s">
        <v>34</v>
      </c>
      <c r="F10" s="110">
        <f>IF(D10&lt;=0,0,)</f>
        <v>0</v>
      </c>
      <c r="G10" s="110">
        <f>IF(D10&lt;=0,0,)</f>
        <v>0</v>
      </c>
      <c r="H10" s="110">
        <f>ROUND(IF(D10&lt;=0,0,+'S2'!$BT$30+'S2'!$BT$35),2)</f>
        <v>0</v>
      </c>
      <c r="I10" s="111">
        <f t="shared" si="2"/>
        <v>0</v>
      </c>
      <c r="J10" s="278">
        <f>IF(D10&gt;0,'S2'!$BZ$31,0)</f>
        <v>0</v>
      </c>
      <c r="K10" s="276">
        <f t="shared" si="0"/>
        <v>0</v>
      </c>
      <c r="L10" s="276">
        <f t="shared" si="1"/>
        <v>0</v>
      </c>
      <c r="M10" s="114"/>
      <c r="N10" s="108"/>
      <c r="O10" s="96">
        <f>+Q10+R10</f>
        <v>2530</v>
      </c>
      <c r="P10" s="96" t="s">
        <v>289</v>
      </c>
      <c r="Q10" s="96">
        <f>+Q4*1*2</f>
        <v>-1330</v>
      </c>
      <c r="R10" s="96">
        <f>+R4*1*2</f>
        <v>3860</v>
      </c>
      <c r="S10" s="96">
        <f>+S4*1*2</f>
        <v>450</v>
      </c>
      <c r="U10" s="96">
        <f>+Q10+R10+S10</f>
        <v>2980</v>
      </c>
      <c r="V10" s="201" t="s">
        <v>295</v>
      </c>
    </row>
    <row r="11" spans="1:22" s="221" customFormat="1" ht="19.5" customHeight="1">
      <c r="A11" s="223"/>
      <c r="B11" s="775" t="s">
        <v>273</v>
      </c>
      <c r="C11" s="776"/>
      <c r="D11" s="594">
        <v>0</v>
      </c>
      <c r="E11" s="109" t="s">
        <v>34</v>
      </c>
      <c r="F11" s="110">
        <f>IF(D11&lt;=0,0,)</f>
        <v>0</v>
      </c>
      <c r="G11" s="110">
        <f>IF(D11&lt;=0,0,'S2'!BT32)</f>
        <v>0</v>
      </c>
      <c r="H11" s="111">
        <f>ROUND(F11+G11,2)</f>
        <v>0</v>
      </c>
      <c r="I11" s="111">
        <f>D11*H11</f>
        <v>0</v>
      </c>
      <c r="J11" s="278">
        <f>IF(D11&gt;0,'S2'!$BZ$31,0)</f>
        <v>0</v>
      </c>
      <c r="K11" s="276">
        <f t="shared" si="0"/>
        <v>0</v>
      </c>
      <c r="L11" s="276">
        <f t="shared" si="1"/>
        <v>0</v>
      </c>
      <c r="M11" s="222"/>
      <c r="N11" s="220"/>
      <c r="O11" s="224"/>
      <c r="V11" s="201"/>
    </row>
    <row r="12" spans="1:22" s="221" customFormat="1" ht="19.5" customHeight="1">
      <c r="A12" s="223"/>
      <c r="B12" s="114" t="s">
        <v>240</v>
      </c>
      <c r="C12" s="108"/>
      <c r="D12" s="594">
        <v>0</v>
      </c>
      <c r="E12" s="109" t="s">
        <v>34</v>
      </c>
      <c r="F12" s="110">
        <f>IF(D12&lt;=0,0,+ข้อมูล!$L$29)</f>
        <v>0</v>
      </c>
      <c r="G12" s="110">
        <f>IF(D12&lt;=0,0,+ข้อมูล!$L$30)</f>
        <v>0</v>
      </c>
      <c r="H12" s="111">
        <f>ROUND(F12+G12,2)</f>
        <v>0</v>
      </c>
      <c r="I12" s="111">
        <f>D12*H12</f>
        <v>0</v>
      </c>
      <c r="J12" s="278">
        <f>IF(D12&gt;0,'S2'!$BZ$31,0)</f>
        <v>0</v>
      </c>
      <c r="K12" s="276">
        <f t="shared" si="0"/>
        <v>0</v>
      </c>
      <c r="L12" s="276">
        <f t="shared" si="1"/>
        <v>0</v>
      </c>
      <c r="M12" s="222"/>
      <c r="N12" s="220"/>
      <c r="P12" s="221" t="s">
        <v>282</v>
      </c>
      <c r="Q12" s="221">
        <f>+Q4*8.2*0.1</f>
        <v>-545.3</v>
      </c>
      <c r="R12" s="221">
        <f>+R4*8.2*0.1</f>
        <v>1582.6</v>
      </c>
      <c r="S12" s="221">
        <f>+S4*8.2*0.1</f>
        <v>184.5</v>
      </c>
      <c r="U12" s="221">
        <f>+Q12+R12+S12</f>
        <v>1221.8</v>
      </c>
      <c r="V12" s="201" t="s">
        <v>296</v>
      </c>
    </row>
    <row r="13" spans="1:21" ht="19.5" customHeight="1">
      <c r="A13" s="107"/>
      <c r="B13" s="114" t="s">
        <v>241</v>
      </c>
      <c r="C13" s="108"/>
      <c r="D13" s="594">
        <v>0</v>
      </c>
      <c r="E13" s="109" t="s">
        <v>34</v>
      </c>
      <c r="F13" s="110">
        <f>IF(D13&lt;=0,0,+ข้อมูล!$L$37)</f>
        <v>0</v>
      </c>
      <c r="G13" s="110">
        <f>IF(D13&lt;=0,0,+ข้อมูล!$L$38)</f>
        <v>0</v>
      </c>
      <c r="H13" s="111">
        <f>ROUND(F13+G13,2)</f>
        <v>0</v>
      </c>
      <c r="I13" s="111">
        <f t="shared" si="2"/>
        <v>0</v>
      </c>
      <c r="J13" s="278">
        <f>IF(D13&gt;0,'S2'!$BZ$31,0)</f>
        <v>0</v>
      </c>
      <c r="K13" s="276">
        <f t="shared" si="0"/>
        <v>0</v>
      </c>
      <c r="L13" s="276">
        <f t="shared" si="1"/>
        <v>0</v>
      </c>
      <c r="M13" s="114"/>
      <c r="N13" s="108"/>
      <c r="U13" s="96">
        <f>8.2*P3*0.1</f>
        <v>1221.8</v>
      </c>
    </row>
    <row r="14" spans="1:17" ht="19.5" customHeight="1">
      <c r="A14" s="107"/>
      <c r="B14" s="108" t="s">
        <v>242</v>
      </c>
      <c r="D14" s="594">
        <v>0</v>
      </c>
      <c r="E14" s="109" t="s">
        <v>34</v>
      </c>
      <c r="F14" s="110">
        <f>IF(D14&lt;=0,0,+ข้อมูล!$L$45)</f>
        <v>0</v>
      </c>
      <c r="G14" s="110">
        <f>IF(D14&lt;=0,0,+ข้อมูล!$L$46)</f>
        <v>0</v>
      </c>
      <c r="H14" s="111">
        <f>ROUND(F14+G14,2)</f>
        <v>0</v>
      </c>
      <c r="I14" s="111">
        <f t="shared" si="2"/>
        <v>0</v>
      </c>
      <c r="J14" s="278">
        <f>IF(D14&gt;0,'S2'!$BZ$31,0)</f>
        <v>0</v>
      </c>
      <c r="K14" s="276">
        <f t="shared" si="0"/>
        <v>0</v>
      </c>
      <c r="L14" s="276">
        <f t="shared" si="1"/>
        <v>0</v>
      </c>
      <c r="M14" s="114"/>
      <c r="N14" s="108"/>
      <c r="O14" s="97"/>
      <c r="P14" s="97"/>
      <c r="Q14" s="97"/>
    </row>
    <row r="15" spans="1:18" ht="19.5" customHeight="1">
      <c r="A15" s="107"/>
      <c r="B15" s="108" t="s">
        <v>243</v>
      </c>
      <c r="D15" s="594">
        <v>0</v>
      </c>
      <c r="E15" s="109" t="s">
        <v>34</v>
      </c>
      <c r="F15" s="110">
        <f>IF(D15&lt;=0,0,+ข้อมูล!$L$52)</f>
        <v>0</v>
      </c>
      <c r="G15" s="110">
        <f>IF(D15&lt;=0,0,+ข้อมูล!$L$53+ข้อมูล!$L$54)</f>
        <v>0</v>
      </c>
      <c r="H15" s="111">
        <f>ROUND(F15+G15,2)</f>
        <v>0</v>
      </c>
      <c r="I15" s="111">
        <f t="shared" si="2"/>
        <v>0</v>
      </c>
      <c r="J15" s="278">
        <f>IF(D15&gt;0,'S2'!$BZ$31,0)</f>
        <v>0</v>
      </c>
      <c r="K15" s="276">
        <f t="shared" si="0"/>
        <v>0</v>
      </c>
      <c r="L15" s="276">
        <f t="shared" si="1"/>
        <v>0</v>
      </c>
      <c r="M15" s="771"/>
      <c r="N15" s="772"/>
      <c r="O15" s="97"/>
      <c r="P15" s="84" t="s">
        <v>298</v>
      </c>
      <c r="Q15" s="97"/>
      <c r="R15" s="96">
        <f>4*5*17</f>
        <v>340</v>
      </c>
    </row>
    <row r="16" spans="1:18" s="221" customFormat="1" ht="19.5" customHeight="1">
      <c r="A16" s="223"/>
      <c r="B16" s="108" t="s">
        <v>617</v>
      </c>
      <c r="C16" s="96"/>
      <c r="D16" s="594">
        <v>227</v>
      </c>
      <c r="E16" s="109" t="s">
        <v>34</v>
      </c>
      <c r="F16" s="110">
        <f>IF(D16&lt;=0,0,)</f>
        <v>0</v>
      </c>
      <c r="G16" s="110">
        <f>IF(D16&lt;=0,0,)</f>
        <v>0</v>
      </c>
      <c r="H16" s="708"/>
      <c r="I16" s="709"/>
      <c r="J16" s="710"/>
      <c r="K16" s="711"/>
      <c r="L16" s="711"/>
      <c r="M16" s="771"/>
      <c r="N16" s="772"/>
      <c r="O16" s="596"/>
      <c r="P16" s="596"/>
      <c r="Q16" s="596"/>
      <c r="R16" s="221">
        <f>5*10</f>
        <v>50</v>
      </c>
    </row>
    <row r="17" spans="1:18" ht="19.5" customHeight="1">
      <c r="A17" s="107"/>
      <c r="B17" s="108" t="s">
        <v>307</v>
      </c>
      <c r="D17" s="594">
        <v>0</v>
      </c>
      <c r="E17" s="109" t="s">
        <v>33</v>
      </c>
      <c r="F17" s="110">
        <f>IF(D17&lt;=0,0,)</f>
        <v>0</v>
      </c>
      <c r="G17" s="110">
        <f>IF(D17&lt;=0,0,)</f>
        <v>0</v>
      </c>
      <c r="H17" s="110">
        <f>ROUND(IF(D17&lt;=0,0,+ข้อมูล!$L$74),2)</f>
        <v>0</v>
      </c>
      <c r="I17" s="111">
        <f t="shared" si="2"/>
        <v>0</v>
      </c>
      <c r="J17" s="278">
        <f>IF(D17&gt;0,'S2'!$BZ$31,0)</f>
        <v>0</v>
      </c>
      <c r="K17" s="276">
        <f t="shared" si="0"/>
        <v>0</v>
      </c>
      <c r="L17" s="276">
        <f t="shared" si="1"/>
        <v>0</v>
      </c>
      <c r="M17" s="114"/>
      <c r="N17" s="108"/>
      <c r="O17" s="97"/>
      <c r="P17" s="97"/>
      <c r="Q17" s="97"/>
      <c r="R17" s="96">
        <f>15+15</f>
        <v>30</v>
      </c>
    </row>
    <row r="18" spans="1:18" ht="19.5" customHeight="1">
      <c r="A18" s="107"/>
      <c r="B18" s="108" t="s">
        <v>244</v>
      </c>
      <c r="D18" s="594">
        <v>0</v>
      </c>
      <c r="E18" s="109" t="s">
        <v>33</v>
      </c>
      <c r="F18" s="110">
        <f>IF(D18&lt;=0,0,)</f>
        <v>0</v>
      </c>
      <c r="G18" s="110">
        <f>IF(D18&lt;=0,0,)</f>
        <v>0</v>
      </c>
      <c r="H18" s="110">
        <f>ROUND(IF(D18&lt;=0,0,+ข้อมูล!$L$64),2)</f>
        <v>0</v>
      </c>
      <c r="I18" s="111">
        <f t="shared" si="2"/>
        <v>0</v>
      </c>
      <c r="J18" s="278">
        <f>IF(D18&gt;0,'S2'!$BZ$31,0)</f>
        <v>0</v>
      </c>
      <c r="K18" s="276">
        <f t="shared" si="0"/>
        <v>0</v>
      </c>
      <c r="L18" s="276">
        <f t="shared" si="1"/>
        <v>0</v>
      </c>
      <c r="M18" s="114"/>
      <c r="N18" s="108"/>
      <c r="P18" s="150"/>
      <c r="Q18" s="97"/>
      <c r="R18" s="96">
        <v>0</v>
      </c>
    </row>
    <row r="19" spans="1:18" ht="19.5" customHeight="1">
      <c r="A19" s="107"/>
      <c r="B19" s="108" t="s">
        <v>245</v>
      </c>
      <c r="D19" s="594">
        <v>0</v>
      </c>
      <c r="E19" s="109" t="s">
        <v>33</v>
      </c>
      <c r="F19" s="110">
        <f>IF(D19&lt;=0,0,)</f>
        <v>0</v>
      </c>
      <c r="G19" s="110">
        <f>IF(D19&lt;=0,0,)</f>
        <v>0</v>
      </c>
      <c r="H19" s="110">
        <f>ROUND(IF(D19&lt;=0,0,+ข้อมูล!$L$102),2)</f>
        <v>0</v>
      </c>
      <c r="I19" s="111">
        <f>D19*H19</f>
        <v>0</v>
      </c>
      <c r="J19" s="278">
        <f>IF(D19&gt;0,'S2'!$BZ$31,0)</f>
        <v>0</v>
      </c>
      <c r="K19" s="276">
        <f t="shared" si="0"/>
        <v>0</v>
      </c>
      <c r="L19" s="276">
        <f t="shared" si="1"/>
        <v>0</v>
      </c>
      <c r="M19" s="114"/>
      <c r="N19" s="108"/>
      <c r="O19" s="97"/>
      <c r="P19" s="97"/>
      <c r="Q19" s="97"/>
      <c r="R19" s="96">
        <v>0</v>
      </c>
    </row>
    <row r="20" spans="1:17" ht="19.5" customHeight="1">
      <c r="A20" s="107"/>
      <c r="B20" s="108" t="s">
        <v>360</v>
      </c>
      <c r="D20" s="594"/>
      <c r="E20" s="109" t="s">
        <v>33</v>
      </c>
      <c r="F20" s="110">
        <f>IF(D20&lt;=0,0,)</f>
        <v>0</v>
      </c>
      <c r="G20" s="110">
        <f>IF(D20&lt;=0,0,)</f>
        <v>0</v>
      </c>
      <c r="H20" s="110">
        <f>ROUND(IF(D20&lt;=0,0,71),2)</f>
        <v>0</v>
      </c>
      <c r="I20" s="111">
        <f>D20*H20</f>
        <v>0</v>
      </c>
      <c r="J20" s="278">
        <f>IF(D20&gt;0,'S2'!$BZ$31,0)</f>
        <v>0</v>
      </c>
      <c r="K20" s="276">
        <f>ROUNDDOWN(H20*J20,2)</f>
        <v>0</v>
      </c>
      <c r="L20" s="276">
        <f>D20*K20</f>
        <v>0</v>
      </c>
      <c r="M20" s="114"/>
      <c r="N20" s="108"/>
      <c r="O20" s="97"/>
      <c r="P20" s="97"/>
      <c r="Q20" s="97"/>
    </row>
    <row r="21" spans="1:18" ht="19.5" customHeight="1">
      <c r="A21" s="109">
        <v>2</v>
      </c>
      <c r="B21" s="775" t="s">
        <v>35</v>
      </c>
      <c r="C21" s="776"/>
      <c r="D21" s="597"/>
      <c r="E21" s="107"/>
      <c r="F21" s="111"/>
      <c r="G21" s="111"/>
      <c r="H21" s="111"/>
      <c r="I21" s="111"/>
      <c r="J21" s="278"/>
      <c r="K21" s="276"/>
      <c r="L21" s="276"/>
      <c r="M21" s="114"/>
      <c r="N21" s="108"/>
      <c r="Q21" s="120">
        <f>SUM(Q15:Q19)</f>
        <v>0</v>
      </c>
      <c r="R21" s="120">
        <f>SUM(R15:R19)</f>
        <v>420</v>
      </c>
    </row>
    <row r="22" spans="1:14" ht="19.5" customHeight="1">
      <c r="A22" s="107"/>
      <c r="B22" s="108" t="s">
        <v>36</v>
      </c>
      <c r="D22" s="594">
        <v>0</v>
      </c>
      <c r="E22" s="109" t="s">
        <v>33</v>
      </c>
      <c r="F22" s="110">
        <f>IF(D22&lt;=0,0,+ข้อมูล!$L$79)</f>
        <v>0</v>
      </c>
      <c r="G22" s="110">
        <f>IF(D22&lt;=0,0,+'S2'!$BT$15)</f>
        <v>0</v>
      </c>
      <c r="H22" s="111">
        <f>ROUND(F22+G22,2)</f>
        <v>0</v>
      </c>
      <c r="I22" s="111">
        <f>D22*H22</f>
        <v>0</v>
      </c>
      <c r="J22" s="278">
        <f>IF(D22&gt;0,'S2'!$BZ$31,0)</f>
        <v>0</v>
      </c>
      <c r="K22" s="276">
        <f t="shared" si="0"/>
        <v>0</v>
      </c>
      <c r="L22" s="276">
        <f t="shared" si="1"/>
        <v>0</v>
      </c>
      <c r="M22" s="114"/>
      <c r="N22" s="108"/>
    </row>
    <row r="23" spans="1:18" ht="19.5" customHeight="1">
      <c r="A23" s="107"/>
      <c r="B23" s="97" t="s">
        <v>556</v>
      </c>
      <c r="C23" s="108"/>
      <c r="D23" s="594">
        <v>0</v>
      </c>
      <c r="E23" s="109" t="s">
        <v>33</v>
      </c>
      <c r="F23" s="110">
        <f>IF(D23&lt;=0,0,+ข้อมูล!$L$84)</f>
        <v>0</v>
      </c>
      <c r="G23" s="110">
        <f>IF(D23&lt;=0,0,+'S2'!$BT$16)</f>
        <v>0</v>
      </c>
      <c r="H23" s="111">
        <f>ROUND(F23+G23,2)</f>
        <v>0</v>
      </c>
      <c r="I23" s="111">
        <f>D23*H23</f>
        <v>0</v>
      </c>
      <c r="J23" s="278">
        <f>IF(D23&gt;0,'S2'!$BZ$31,0)</f>
        <v>0</v>
      </c>
      <c r="K23" s="276">
        <f t="shared" si="0"/>
        <v>0</v>
      </c>
      <c r="L23" s="276">
        <f t="shared" si="1"/>
        <v>0</v>
      </c>
      <c r="M23" s="771"/>
      <c r="N23" s="772"/>
      <c r="Q23" s="769">
        <f>+Q21+R21</f>
        <v>420</v>
      </c>
      <c r="R23" s="770"/>
    </row>
    <row r="24" spans="1:18" ht="19.5" customHeight="1">
      <c r="A24" s="107"/>
      <c r="B24" s="97" t="s">
        <v>378</v>
      </c>
      <c r="C24" s="108"/>
      <c r="D24" s="594">
        <v>0</v>
      </c>
      <c r="E24" s="109" t="s">
        <v>33</v>
      </c>
      <c r="F24" s="110">
        <f>IF(D24&lt;=0,0,+ข้อมูล!$L$84)</f>
        <v>0</v>
      </c>
      <c r="G24" s="110">
        <f>IF(D24&lt;=0,0,+'S2'!$BT$16)</f>
        <v>0</v>
      </c>
      <c r="H24" s="111">
        <f>ROUND(F24+G24,2)</f>
        <v>0</v>
      </c>
      <c r="I24" s="111">
        <f>D24*H24</f>
        <v>0</v>
      </c>
      <c r="J24" s="278">
        <f>IF(D24&gt;0,'S2'!$BZ$31,0)</f>
        <v>0</v>
      </c>
      <c r="K24" s="276">
        <f>ROUNDDOWN(H24*J24,2)</f>
        <v>0</v>
      </c>
      <c r="L24" s="276">
        <f>D24*K24</f>
        <v>0</v>
      </c>
      <c r="M24" s="114"/>
      <c r="N24" s="108"/>
      <c r="Q24" s="200"/>
      <c r="R24" s="200"/>
    </row>
    <row r="25" spans="1:14" ht="19.5" customHeight="1">
      <c r="A25" s="107"/>
      <c r="B25" s="108" t="s">
        <v>376</v>
      </c>
      <c r="D25" s="597"/>
      <c r="E25" s="107"/>
      <c r="F25" s="111"/>
      <c r="G25" s="111"/>
      <c r="H25" s="111"/>
      <c r="I25" s="111"/>
      <c r="J25" s="278"/>
      <c r="K25" s="276"/>
      <c r="L25" s="276"/>
      <c r="M25" s="114"/>
      <c r="N25" s="108"/>
    </row>
    <row r="26" spans="1:14" ht="19.5" customHeight="1">
      <c r="A26" s="107"/>
      <c r="B26" s="108" t="s">
        <v>37</v>
      </c>
      <c r="D26" s="594">
        <v>0</v>
      </c>
      <c r="E26" s="109" t="s">
        <v>33</v>
      </c>
      <c r="F26" s="110">
        <f>IF(D26&lt;=0,0,+ข้อมูล!$L$126)</f>
        <v>0</v>
      </c>
      <c r="G26" s="110">
        <f>IF(D26&lt;=0,0,+IF(ข้อมูล!$F$114=5,'S2'!$BT$19,IF(ข้อมูล!$F$114=4,'S2'!$BT$19*0.9,IF(ข้อมูล!$F$114=3.5,'S2'!$BT$19*0.85,IF(ข้อมูล!$F$114=3,'S2'!$BT$19*0.8)))))</f>
        <v>0</v>
      </c>
      <c r="H26" s="111">
        <f>ROUND(F26+G26,2)</f>
        <v>0</v>
      </c>
      <c r="I26" s="111">
        <f>D26*H26</f>
        <v>0</v>
      </c>
      <c r="J26" s="278">
        <f>IF(D26&gt;0,'S2'!$BZ$31,0)</f>
        <v>0</v>
      </c>
      <c r="K26" s="276">
        <f t="shared" si="0"/>
        <v>0</v>
      </c>
      <c r="L26" s="276">
        <f t="shared" si="1"/>
        <v>0</v>
      </c>
      <c r="M26" s="771"/>
      <c r="N26" s="772"/>
    </row>
    <row r="27" spans="1:17" ht="19.5" customHeight="1">
      <c r="A27" s="107"/>
      <c r="B27" s="114" t="s">
        <v>557</v>
      </c>
      <c r="D27" s="594">
        <v>0</v>
      </c>
      <c r="E27" s="109" t="s">
        <v>33</v>
      </c>
      <c r="F27" s="110">
        <f>IF(D27&lt;=0,0,+ข้อมูล!$L$126)</f>
        <v>0</v>
      </c>
      <c r="G27" s="110">
        <f>IF(D27&lt;=0,0,+IF(ข้อมูล!$F$114=5,'S2'!$BT$20,IF(ข้อมูล!$F$114=4,'S2'!$BT$20*0.9,IF(ข้อมูล!$F$114=3.5,'S2'!$BT$20*0.85,IF(ข้อมูล!$F$114=3,'S2'!$BT$20*0.8)))))</f>
        <v>0</v>
      </c>
      <c r="H27" s="111">
        <f>ROUND(F27+G27,2)</f>
        <v>0</v>
      </c>
      <c r="I27" s="111">
        <f>D27*H27</f>
        <v>0</v>
      </c>
      <c r="J27" s="278">
        <f>IF(D27&gt;0,'S2'!$BZ$31,0)</f>
        <v>0</v>
      </c>
      <c r="K27" s="276">
        <f t="shared" si="0"/>
        <v>0</v>
      </c>
      <c r="L27" s="276">
        <f t="shared" si="1"/>
        <v>0</v>
      </c>
      <c r="M27" s="771" t="s">
        <v>549</v>
      </c>
      <c r="N27" s="772"/>
      <c r="P27" s="110">
        <v>180.53</v>
      </c>
      <c r="Q27" s="110">
        <v>13.266</v>
      </c>
    </row>
    <row r="28" spans="1:14" ht="19.5" customHeight="1">
      <c r="A28" s="107"/>
      <c r="B28" s="108" t="s">
        <v>373</v>
      </c>
      <c r="D28" s="594">
        <v>0</v>
      </c>
      <c r="E28" s="109" t="s">
        <v>33</v>
      </c>
      <c r="F28" s="110">
        <f>IF(D28&lt;=0,0,+ข้อมูล!$L$137)</f>
        <v>0</v>
      </c>
      <c r="G28" s="110">
        <f>IF(D28&lt;=0,0,+IF(ข้อมูล!$F$114=5,'S2'!$BT$19,IF(ข้อมูล!$F$114=4,'S2'!$BT$19*0.9,IF(ข้อมูล!$F$114=3.5,'S2'!$BT$19*0.85,IF(ข้อมูล!$F$114=3,'S2'!$BT$19*0.8)))))*1.1</f>
        <v>0</v>
      </c>
      <c r="H28" s="111">
        <f>ROUND(F28+G28,2)</f>
        <v>0</v>
      </c>
      <c r="I28" s="111">
        <f>D28*H28</f>
        <v>0</v>
      </c>
      <c r="J28" s="278">
        <f>IF(D28&gt;0,'S2'!$BZ$31,0)</f>
        <v>0</v>
      </c>
      <c r="K28" s="276">
        <f>ROUNDDOWN(H28*J28,2)</f>
        <v>0</v>
      </c>
      <c r="L28" s="276">
        <f>D28*K28</f>
        <v>0</v>
      </c>
      <c r="M28" s="121"/>
      <c r="N28" s="108"/>
    </row>
    <row r="29" spans="1:14" ht="19.5" customHeight="1">
      <c r="A29" s="107"/>
      <c r="B29" s="114" t="s">
        <v>371</v>
      </c>
      <c r="D29" s="594">
        <v>0</v>
      </c>
      <c r="E29" s="109" t="s">
        <v>33</v>
      </c>
      <c r="F29" s="110">
        <f>IF(D29&lt;=0,0,+ข้อมูล!$L$137)</f>
        <v>0</v>
      </c>
      <c r="G29" s="110">
        <f>IF(D29&lt;=0,0,+IF(ข้อมูล!$F$114=5,'S2'!$BT$20,IF(ข้อมูล!$F$114=4,'S2'!$BT$20*0.9,IF(ข้อมูล!$F$114=3.5,'S2'!$BT$20*0.85,IF(ข้อมูล!$F$114=3,'S2'!$BT$20*0.8)))))*1.1</f>
        <v>0</v>
      </c>
      <c r="H29" s="111">
        <f>ROUND(F29+G29,2)</f>
        <v>0</v>
      </c>
      <c r="I29" s="111">
        <f>D29*H29</f>
        <v>0</v>
      </c>
      <c r="J29" s="278">
        <f>IF(D29&gt;0,'S2'!$BZ$31,0)</f>
        <v>0</v>
      </c>
      <c r="K29" s="276">
        <f>ROUNDDOWN(H29*J29,2)</f>
        <v>0</v>
      </c>
      <c r="L29" s="276">
        <f>D29*K29</f>
        <v>0</v>
      </c>
      <c r="M29" s="121"/>
      <c r="N29" s="108"/>
    </row>
    <row r="30" spans="1:14" ht="19.5" customHeight="1">
      <c r="A30" s="107"/>
      <c r="B30" s="114" t="s">
        <v>377</v>
      </c>
      <c r="D30" s="594">
        <v>0</v>
      </c>
      <c r="E30" s="109" t="s">
        <v>33</v>
      </c>
      <c r="F30" s="110">
        <f>IF(D30&lt;=0,0,+ข้อมูล!$L$137)/2</f>
        <v>0</v>
      </c>
      <c r="G30" s="110">
        <f>IF(D30&lt;=0,0,+IF(ข้อมูล!$F$114=5,'S2'!$BT$20,IF(ข้อมูล!$F$114=4,'S2'!$BT$20*0.9,IF(ข้อมูล!$F$114=3.5,'S2'!$BT$20*0.85,IF(ข้อมูล!$F$114=3,'S2'!$BT$20*0.8)))))*1.1</f>
        <v>0</v>
      </c>
      <c r="H30" s="111">
        <f>ROUND(F30+G30,2)</f>
        <v>0</v>
      </c>
      <c r="I30" s="111">
        <f>D30*H30</f>
        <v>0</v>
      </c>
      <c r="J30" s="278">
        <f>IF(D30&gt;0,'S2'!$BZ$31,0)</f>
        <v>0</v>
      </c>
      <c r="K30" s="276">
        <f>ROUNDDOWN(H30*J30,2)</f>
        <v>0</v>
      </c>
      <c r="L30" s="276">
        <f>D30*K30</f>
        <v>0</v>
      </c>
      <c r="M30" s="121"/>
      <c r="N30" s="108"/>
    </row>
    <row r="31" spans="1:14" ht="19.5" customHeight="1">
      <c r="A31" s="109">
        <v>3</v>
      </c>
      <c r="B31" s="115" t="s">
        <v>48</v>
      </c>
      <c r="D31" s="594">
        <v>0</v>
      </c>
      <c r="E31" s="109"/>
      <c r="F31" s="111"/>
      <c r="G31" s="111"/>
      <c r="H31" s="111"/>
      <c r="I31" s="111"/>
      <c r="J31" s="278"/>
      <c r="K31" s="276"/>
      <c r="L31" s="276"/>
      <c r="M31" s="114"/>
      <c r="N31" s="108"/>
    </row>
    <row r="32" spans="1:14" ht="19.5" customHeight="1">
      <c r="A32" s="107"/>
      <c r="B32" s="115" t="s">
        <v>54</v>
      </c>
      <c r="D32" s="594">
        <v>0</v>
      </c>
      <c r="E32" s="109" t="s">
        <v>33</v>
      </c>
      <c r="F32" s="110">
        <f>IF(D32&lt;=0,0,+ข้อมูล!$L$79)</f>
        <v>0</v>
      </c>
      <c r="G32" s="110">
        <f>IF(D32&lt;=0,0,+'S2'!$BT$15)</f>
        <v>0</v>
      </c>
      <c r="H32" s="111">
        <f>ROUND(F32+G32,2)</f>
        <v>0</v>
      </c>
      <c r="I32" s="111">
        <f>D32*H32</f>
        <v>0</v>
      </c>
      <c r="J32" s="278">
        <f>IF(D32&gt;0,'S2'!$BZ$31,0)</f>
        <v>0</v>
      </c>
      <c r="K32" s="276">
        <f t="shared" si="0"/>
        <v>0</v>
      </c>
      <c r="L32" s="276">
        <f t="shared" si="1"/>
        <v>0</v>
      </c>
      <c r="M32" s="114"/>
      <c r="N32" s="108"/>
    </row>
    <row r="33" spans="1:14" ht="19.5" customHeight="1">
      <c r="A33" s="107"/>
      <c r="B33" s="115" t="s">
        <v>53</v>
      </c>
      <c r="D33" s="594">
        <v>0</v>
      </c>
      <c r="E33" s="109" t="s">
        <v>33</v>
      </c>
      <c r="F33" s="110">
        <f>IF(D33&lt;=0,0,+ข้อมูล!$L$84)</f>
        <v>0</v>
      </c>
      <c r="G33" s="110">
        <f>IF(D33&lt;=0,0,+'S2'!$BT$16)</f>
        <v>0</v>
      </c>
      <c r="H33" s="111">
        <f>ROUND(F33+G33,2)</f>
        <v>0</v>
      </c>
      <c r="I33" s="111">
        <f>D33*H33</f>
        <v>0</v>
      </c>
      <c r="J33" s="278">
        <f>IF(D33&gt;0,'S2'!$BZ$31,0)</f>
        <v>0</v>
      </c>
      <c r="K33" s="276">
        <f t="shared" si="0"/>
        <v>0</v>
      </c>
      <c r="L33" s="276">
        <f t="shared" si="1"/>
        <v>0</v>
      </c>
      <c r="M33" s="114"/>
      <c r="N33" s="108"/>
    </row>
    <row r="34" spans="1:14" ht="19.5" customHeight="1">
      <c r="A34" s="107"/>
      <c r="B34" s="108" t="s">
        <v>181</v>
      </c>
      <c r="D34" s="597"/>
      <c r="E34" s="109"/>
      <c r="F34" s="110"/>
      <c r="G34" s="110"/>
      <c r="H34" s="111"/>
      <c r="I34" s="111"/>
      <c r="J34" s="278"/>
      <c r="K34" s="276"/>
      <c r="L34" s="276"/>
      <c r="M34" s="114"/>
      <c r="N34" s="108"/>
    </row>
    <row r="35" spans="1:14" ht="19.5" customHeight="1">
      <c r="A35" s="107"/>
      <c r="B35" s="115" t="s">
        <v>182</v>
      </c>
      <c r="D35" s="594">
        <f>D32</f>
        <v>0</v>
      </c>
      <c r="E35" s="109" t="s">
        <v>33</v>
      </c>
      <c r="F35" s="110">
        <f>IF(D35&lt;=0,0,+ข้อมูล!$L$126)</f>
        <v>0</v>
      </c>
      <c r="G35" s="110">
        <f>IF(D35&lt;=0,0,+IF(ข้อมูล!$F$114=5,'S2'!$BT$19,IF(ข้อมูล!$F$114=4,'S2'!$BT$19*0.9,IF(ข้อมูล!$F$114=3.5,'S2'!$BT$19*0.85,IF(ข้อมูล!$F$114=3,'S2'!$BT$19*0.8)))))</f>
        <v>0</v>
      </c>
      <c r="H35" s="111">
        <f>ROUND(F35+G35,2)</f>
        <v>0</v>
      </c>
      <c r="I35" s="111">
        <f>D35*H35</f>
        <v>0</v>
      </c>
      <c r="J35" s="278">
        <f>IF(D35&gt;0,'S2'!$BZ$31,0)</f>
        <v>0</v>
      </c>
      <c r="K35" s="276">
        <f t="shared" si="0"/>
        <v>0</v>
      </c>
      <c r="L35" s="276">
        <f t="shared" si="1"/>
        <v>0</v>
      </c>
      <c r="M35" s="121"/>
      <c r="N35" s="108"/>
    </row>
    <row r="36" spans="1:14" ht="19.5" customHeight="1">
      <c r="A36" s="107"/>
      <c r="B36" s="115" t="s">
        <v>183</v>
      </c>
      <c r="D36" s="594">
        <v>0</v>
      </c>
      <c r="E36" s="109" t="s">
        <v>33</v>
      </c>
      <c r="F36" s="110">
        <f>IF(D36&lt;=0,0,+ข้อมูล!$L$126)</f>
        <v>0</v>
      </c>
      <c r="G36" s="110">
        <f>IF(D36&lt;=0,0,+IF(ข้อมูล!$F$114=5,'S2'!$BT$20,IF(ข้อมูล!$F$114=4,'S2'!$BT$20*0.9,IF(ข้อมูล!$F$114=3.5,'S2'!$BT$20*0.85,IF(ข้อมูล!$F$114=3,'S2'!$BT$20*0.8)))))</f>
        <v>0</v>
      </c>
      <c r="H36" s="111">
        <f>ROUND(F36+G36,2)</f>
        <v>0</v>
      </c>
      <c r="I36" s="111">
        <f>D36*H36</f>
        <v>0</v>
      </c>
      <c r="J36" s="278">
        <f>IF(D36&gt;0,'S2'!$BZ$31,0)</f>
        <v>0</v>
      </c>
      <c r="K36" s="276">
        <f t="shared" si="0"/>
        <v>0</v>
      </c>
      <c r="L36" s="276">
        <f t="shared" si="1"/>
        <v>0</v>
      </c>
      <c r="M36" s="121"/>
      <c r="N36" s="108"/>
    </row>
    <row r="37" spans="1:14" ht="19.5" customHeight="1">
      <c r="A37" s="107"/>
      <c r="B37" s="108" t="s">
        <v>373</v>
      </c>
      <c r="D37" s="594">
        <v>0</v>
      </c>
      <c r="E37" s="109" t="s">
        <v>33</v>
      </c>
      <c r="F37" s="110">
        <f>IF(D37&lt;=0,0,+ข้อมูล!$L$137)</f>
        <v>0</v>
      </c>
      <c r="G37" s="110">
        <f>IF(D37&lt;=0,0,+IF(ข้อมูล!$F$114=5,'S2'!$BT$19,IF(ข้อมูล!$F$114=4,'S2'!$BT$19*0.9,IF(ข้อมูล!$F$114=3.5,'S2'!$BT$19*0.85,IF(ข้อมูล!$F$114=3,'S2'!$BT$19*0.8)))))*1.1</f>
        <v>0</v>
      </c>
      <c r="H37" s="111">
        <f>ROUND(F37+G37,2)</f>
        <v>0</v>
      </c>
      <c r="I37" s="111">
        <f>D37*H37</f>
        <v>0</v>
      </c>
      <c r="J37" s="278">
        <f>IF(D37&gt;0,'S2'!$BZ$31,0)</f>
        <v>0</v>
      </c>
      <c r="K37" s="276">
        <f t="shared" si="0"/>
        <v>0</v>
      </c>
      <c r="L37" s="276">
        <f t="shared" si="1"/>
        <v>0</v>
      </c>
      <c r="M37" s="121"/>
      <c r="N37" s="108"/>
    </row>
    <row r="38" spans="1:14" ht="19.5" customHeight="1">
      <c r="A38" s="107"/>
      <c r="B38" s="114" t="s">
        <v>371</v>
      </c>
      <c r="D38" s="594">
        <v>0</v>
      </c>
      <c r="E38" s="109" t="s">
        <v>33</v>
      </c>
      <c r="F38" s="110">
        <f>IF(D38&lt;=0,0,+ข้อมูล!$L$137)</f>
        <v>0</v>
      </c>
      <c r="G38" s="110">
        <v>0</v>
      </c>
      <c r="H38" s="111">
        <f>ROUND(F38+G38,2)</f>
        <v>0</v>
      </c>
      <c r="I38" s="111">
        <f>D38*H38</f>
        <v>0</v>
      </c>
      <c r="J38" s="278">
        <f>IF(D38&gt;0,'S2'!$BZ$31,0)</f>
        <v>0</v>
      </c>
      <c r="K38" s="276">
        <f t="shared" si="0"/>
        <v>0</v>
      </c>
      <c r="L38" s="276">
        <f t="shared" si="1"/>
        <v>0</v>
      </c>
      <c r="M38" s="121"/>
      <c r="N38" s="108"/>
    </row>
    <row r="39" spans="1:14" ht="19.5" customHeight="1">
      <c r="A39" s="109">
        <v>4</v>
      </c>
      <c r="B39" s="115" t="s">
        <v>292</v>
      </c>
      <c r="D39" s="597"/>
      <c r="E39" s="109"/>
      <c r="F39" s="111"/>
      <c r="G39" s="111"/>
      <c r="H39" s="111"/>
      <c r="I39" s="111"/>
      <c r="J39" s="278"/>
      <c r="K39" s="276"/>
      <c r="L39" s="276"/>
      <c r="M39" s="114"/>
      <c r="N39" s="108"/>
    </row>
    <row r="40" spans="1:14" ht="19.5" customHeight="1">
      <c r="A40" s="107"/>
      <c r="B40" s="115" t="s">
        <v>308</v>
      </c>
      <c r="D40" s="594">
        <v>0</v>
      </c>
      <c r="E40" s="109" t="s">
        <v>33</v>
      </c>
      <c r="F40" s="110">
        <f>IF(D40&lt;=0,0,+ข้อมูล!$L$79)</f>
        <v>0</v>
      </c>
      <c r="G40" s="110">
        <f>IF(D40&lt;=0,0,+'S2'!$BT$15)</f>
        <v>0</v>
      </c>
      <c r="H40" s="111">
        <f>ROUND(F40+G40,2)</f>
        <v>0</v>
      </c>
      <c r="I40" s="111">
        <f>D40*H40</f>
        <v>0</v>
      </c>
      <c r="J40" s="278">
        <f>IF(D40&gt;0,'S2'!$BZ$31,0)</f>
        <v>0</v>
      </c>
      <c r="K40" s="276">
        <f>ROUNDDOWN(H40*J40,2)</f>
        <v>0</v>
      </c>
      <c r="L40" s="276">
        <f>D40*K40</f>
        <v>0</v>
      </c>
      <c r="M40" s="771" t="s">
        <v>380</v>
      </c>
      <c r="N40" s="772"/>
    </row>
    <row r="41" spans="1:14" ht="19.5" customHeight="1">
      <c r="A41" s="107"/>
      <c r="B41" s="115" t="s">
        <v>309</v>
      </c>
      <c r="D41" s="594">
        <v>0</v>
      </c>
      <c r="E41" s="109" t="s">
        <v>33</v>
      </c>
      <c r="F41" s="110">
        <f>IF(D41&lt;=0,0,+ข้อมูล!$L$84)</f>
        <v>0</v>
      </c>
      <c r="G41" s="110">
        <f>IF(D41&lt;=0,0,+'S2'!$BT$16)</f>
        <v>0</v>
      </c>
      <c r="H41" s="111">
        <f>ROUND(F41+G41,2)</f>
        <v>0</v>
      </c>
      <c r="I41" s="111">
        <f>D41*H41</f>
        <v>0</v>
      </c>
      <c r="J41" s="278">
        <f>IF(D41&gt;0,'S2'!$BZ$31,0)</f>
        <v>0</v>
      </c>
      <c r="K41" s="276">
        <f>ROUNDDOWN(H41*J41,2)</f>
        <v>0</v>
      </c>
      <c r="L41" s="276">
        <f>D41*K41</f>
        <v>0</v>
      </c>
      <c r="M41" s="114"/>
      <c r="N41" s="108"/>
    </row>
    <row r="42" spans="1:14" ht="19.5" customHeight="1">
      <c r="A42" s="107"/>
      <c r="B42" s="108" t="s">
        <v>310</v>
      </c>
      <c r="D42" s="597"/>
      <c r="E42" s="109"/>
      <c r="F42" s="110"/>
      <c r="G42" s="110"/>
      <c r="H42" s="111"/>
      <c r="I42" s="111"/>
      <c r="J42" s="278"/>
      <c r="K42" s="276"/>
      <c r="L42" s="276"/>
      <c r="M42" s="114"/>
      <c r="N42" s="108"/>
    </row>
    <row r="43" spans="1:14" ht="19.5" customHeight="1">
      <c r="A43" s="107"/>
      <c r="B43" s="115" t="s">
        <v>182</v>
      </c>
      <c r="D43" s="594">
        <v>0</v>
      </c>
      <c r="E43" s="109" t="s">
        <v>33</v>
      </c>
      <c r="F43" s="110">
        <f>IF(D43&lt;=0,0,+ข้อมูล!$L$126)</f>
        <v>0</v>
      </c>
      <c r="G43" s="110">
        <f>IF(D43&lt;=0,0,+IF(ข้อมูล!$F$114=5,'S2'!$BT$19,IF(ข้อมูล!$F$114=4,'S2'!$BT$19*0.9,IF(ข้อมูล!$F$114=3.5,'S2'!$BT$19*0.85,IF(ข้อมูล!$F$114=3,'S2'!$BT$19*0.8)))))</f>
        <v>0</v>
      </c>
      <c r="H43" s="111">
        <f>ROUND(F43+G43,2)</f>
        <v>0</v>
      </c>
      <c r="I43" s="111">
        <f>D43*H43</f>
        <v>0</v>
      </c>
      <c r="J43" s="278">
        <f>IF(D43&gt;0,'S2'!$BZ$31,0)</f>
        <v>0</v>
      </c>
      <c r="K43" s="276">
        <f>ROUNDDOWN(H43*J43,2)</f>
        <v>0</v>
      </c>
      <c r="L43" s="276">
        <f>D43*K43</f>
        <v>0</v>
      </c>
      <c r="M43" s="121"/>
      <c r="N43" s="108"/>
    </row>
    <row r="44" spans="1:14" ht="19.5" customHeight="1">
      <c r="A44" s="107"/>
      <c r="B44" s="115" t="s">
        <v>183</v>
      </c>
      <c r="D44" s="594">
        <v>0</v>
      </c>
      <c r="E44" s="109" t="s">
        <v>33</v>
      </c>
      <c r="F44" s="110">
        <f>IF(D44&lt;=0,0,+ข้อมูล!$L$126)</f>
        <v>0</v>
      </c>
      <c r="G44" s="110">
        <f>IF(D44&lt;=0,0,+IF(ข้อมูล!$F$114=5,'S2'!$BT$20,IF(ข้อมูล!$F$114=4,'S2'!$BT$20*0.9,IF(ข้อมูล!$F$114=3.5,'S2'!$BT$20*0.85,IF(ข้อมูล!$F$114=3,'S2'!$BT$20*0.8)))))</f>
        <v>0</v>
      </c>
      <c r="H44" s="111">
        <f>ROUND(F44+G44,2)</f>
        <v>0</v>
      </c>
      <c r="I44" s="111">
        <f>D44*H44</f>
        <v>0</v>
      </c>
      <c r="J44" s="278">
        <f>IF(D44&gt;0,'S2'!$BZ$31,0)</f>
        <v>0</v>
      </c>
      <c r="K44" s="276">
        <f>ROUNDDOWN(H44*J44,2)</f>
        <v>0</v>
      </c>
      <c r="L44" s="276">
        <f>D44*K44</f>
        <v>0</v>
      </c>
      <c r="M44" s="114"/>
      <c r="N44" s="108"/>
    </row>
    <row r="45" spans="1:14" ht="19.5" customHeight="1">
      <c r="A45" s="107"/>
      <c r="B45" s="114" t="s">
        <v>387</v>
      </c>
      <c r="D45" s="594">
        <v>0</v>
      </c>
      <c r="E45" s="109" t="s">
        <v>33</v>
      </c>
      <c r="F45" s="110">
        <f>IF(D45&lt;=0,0,+ข้อมูล!$L$137)</f>
        <v>0</v>
      </c>
      <c r="G45" s="110">
        <f>IF(D37&lt;=0,0,+IF(ข้อมูล!$F$114=5,'S2'!$BT$19,IF(ข้อมูล!$F$114=4,'S2'!$BT$19*0.9,IF(ข้อมูล!$F$114=3.5,'S2'!$BT$19*0.85,IF(ข้อมูล!$F$114=3,'S2'!$BT$19*0.8)))))*1.1</f>
        <v>0</v>
      </c>
      <c r="H45" s="111">
        <f>ROUND(F45+G45,2)</f>
        <v>0</v>
      </c>
      <c r="I45" s="111">
        <f>D45*H45</f>
        <v>0</v>
      </c>
      <c r="J45" s="278">
        <f>IF(D45&gt;0,'S2'!$BZ$31,0)</f>
        <v>0</v>
      </c>
      <c r="K45" s="276">
        <f>ROUNDDOWN(H45*J45,2)</f>
        <v>0</v>
      </c>
      <c r="L45" s="276">
        <f>D45*K45</f>
        <v>0</v>
      </c>
      <c r="M45" s="121">
        <f>ข้อมูล!$F$114</f>
        <v>5</v>
      </c>
      <c r="N45" s="108" t="s">
        <v>184</v>
      </c>
    </row>
    <row r="46" spans="1:14" ht="19.5" customHeight="1">
      <c r="A46" s="107"/>
      <c r="B46" s="114" t="s">
        <v>371</v>
      </c>
      <c r="D46" s="594">
        <v>0</v>
      </c>
      <c r="E46" s="109" t="s">
        <v>33</v>
      </c>
      <c r="F46" s="110">
        <f>IF(D46&lt;=0,0,+ข้อมูล!$L$137)</f>
        <v>0</v>
      </c>
      <c r="G46" s="110">
        <f>IF(D30&lt;=0,0,+IF(ข้อมูล!$F$114=5,'S2'!$BT$20,IF(ข้อมูล!$F$114=4,'S2'!$BT$20*0.9,IF(ข้อมูล!$F$114=3.5,'S2'!$BT$20*0.85,IF(ข้อมูล!$F$114=3,'S2'!$BT$20*0.8)))))*1.1</f>
        <v>0</v>
      </c>
      <c r="H46" s="111">
        <f>ROUND(F46+G46,2)</f>
        <v>0</v>
      </c>
      <c r="I46" s="111">
        <f>D46*H46</f>
        <v>0</v>
      </c>
      <c r="J46" s="278">
        <f>IF(D46&gt;0,'S2'!$BZ$31,0)</f>
        <v>0</v>
      </c>
      <c r="K46" s="276">
        <f>ROUNDDOWN(H46*J46,2)</f>
        <v>0</v>
      </c>
      <c r="L46" s="276">
        <f>D46*K46</f>
        <v>0</v>
      </c>
      <c r="M46" s="121"/>
      <c r="N46" s="108"/>
    </row>
    <row r="47" spans="1:19" ht="19.5" customHeight="1">
      <c r="A47" s="109">
        <v>5</v>
      </c>
      <c r="B47" s="114" t="s">
        <v>38</v>
      </c>
      <c r="D47" s="597"/>
      <c r="E47" s="107"/>
      <c r="F47" s="111"/>
      <c r="G47" s="111"/>
      <c r="H47" s="111"/>
      <c r="I47" s="111"/>
      <c r="J47" s="278"/>
      <c r="K47" s="276"/>
      <c r="L47" s="276"/>
      <c r="M47" s="114"/>
      <c r="N47" s="108"/>
      <c r="P47" s="96" t="s">
        <v>284</v>
      </c>
      <c r="Q47" s="96">
        <f>+S47*0.1*2</f>
        <v>284</v>
      </c>
      <c r="S47" s="96">
        <f>+I3*1000</f>
        <v>1420</v>
      </c>
    </row>
    <row r="48" spans="1:17" ht="19.5" customHeight="1">
      <c r="A48" s="107"/>
      <c r="B48" s="114" t="s">
        <v>311</v>
      </c>
      <c r="D48" s="594">
        <v>0</v>
      </c>
      <c r="E48" s="109" t="s">
        <v>33</v>
      </c>
      <c r="F48" s="110">
        <f>IF(D48&lt;=0,0,)</f>
        <v>0</v>
      </c>
      <c r="G48" s="110">
        <f>IF(D48&lt;=0,0,)</f>
        <v>0</v>
      </c>
      <c r="H48" s="116">
        <f>ROUND(IF(D48&lt;=0,0,290),2)</f>
        <v>0</v>
      </c>
      <c r="I48" s="111">
        <f>D48*H48</f>
        <v>0</v>
      </c>
      <c r="J48" s="278">
        <f>IF(D48&gt;0,'S2'!$BZ$31,0)</f>
        <v>0</v>
      </c>
      <c r="K48" s="276">
        <f t="shared" si="0"/>
        <v>0</v>
      </c>
      <c r="L48" s="276">
        <f t="shared" si="1"/>
        <v>0</v>
      </c>
      <c r="M48" s="779" t="s">
        <v>290</v>
      </c>
      <c r="N48" s="780"/>
      <c r="P48" s="96" t="s">
        <v>285</v>
      </c>
      <c r="Q48" s="96">
        <f>+S49*0.1</f>
        <v>142</v>
      </c>
    </row>
    <row r="49" spans="1:19" ht="19.5" customHeight="1">
      <c r="A49" s="107"/>
      <c r="B49" s="112" t="s">
        <v>313</v>
      </c>
      <c r="D49" s="598">
        <v>0</v>
      </c>
      <c r="E49" s="109" t="s">
        <v>33</v>
      </c>
      <c r="F49" s="110">
        <f>IF(D49&lt;=0,0,)</f>
        <v>0</v>
      </c>
      <c r="G49" s="110">
        <f>IF(D49&lt;=0,0,)</f>
        <v>0</v>
      </c>
      <c r="H49" s="116">
        <f>ROUND(IF(D49&lt;=0,0,410),2)</f>
        <v>0</v>
      </c>
      <c r="I49" s="111">
        <f>D49*H49</f>
        <v>0</v>
      </c>
      <c r="J49" s="278">
        <f>IF(D49&gt;0,'S2'!$BZ$31,0)</f>
        <v>0</v>
      </c>
      <c r="K49" s="276">
        <f t="shared" si="0"/>
        <v>0</v>
      </c>
      <c r="L49" s="276">
        <f t="shared" si="1"/>
        <v>0</v>
      </c>
      <c r="M49" s="771"/>
      <c r="N49" s="772"/>
      <c r="Q49" s="120">
        <f>SUM(Q47:Q48)</f>
        <v>426</v>
      </c>
      <c r="R49" s="96" t="s">
        <v>283</v>
      </c>
      <c r="S49" s="96">
        <f>+S47/1</f>
        <v>1420</v>
      </c>
    </row>
    <row r="50" spans="1:17" ht="19.5" customHeight="1">
      <c r="A50" s="107"/>
      <c r="B50" s="112" t="s">
        <v>312</v>
      </c>
      <c r="D50" s="594">
        <v>0</v>
      </c>
      <c r="E50" s="113" t="s">
        <v>128</v>
      </c>
      <c r="F50" s="110">
        <f>IF(D50&lt;=0,0,)</f>
        <v>0</v>
      </c>
      <c r="G50" s="110">
        <f>IF(D50&lt;=0,0,)</f>
        <v>0</v>
      </c>
      <c r="H50" s="116">
        <f>ROUND(IF(D50&lt;=0,0,2510),2)</f>
        <v>0</v>
      </c>
      <c r="I50" s="111">
        <f>D50*H50</f>
        <v>0</v>
      </c>
      <c r="J50" s="278">
        <f>IF(D50&gt;0,'S2'!$BZ$31,0)</f>
        <v>0</v>
      </c>
      <c r="K50" s="276">
        <f t="shared" si="0"/>
        <v>0</v>
      </c>
      <c r="L50" s="276">
        <f t="shared" si="1"/>
        <v>0</v>
      </c>
      <c r="M50" s="114"/>
      <c r="N50" s="108"/>
      <c r="Q50" s="96">
        <f>200*0.1</f>
        <v>20</v>
      </c>
    </row>
    <row r="51" spans="1:17" ht="19.5" customHeight="1">
      <c r="A51" s="107"/>
      <c r="B51" s="115"/>
      <c r="D51" s="597"/>
      <c r="E51" s="109"/>
      <c r="F51" s="110"/>
      <c r="G51" s="110"/>
      <c r="H51" s="111"/>
      <c r="I51" s="111"/>
      <c r="J51" s="276"/>
      <c r="K51" s="276"/>
      <c r="L51" s="276"/>
      <c r="M51" s="121"/>
      <c r="N51" s="108"/>
      <c r="Q51" s="96">
        <f>27.34*0.1*1*25</f>
        <v>68.35</v>
      </c>
    </row>
    <row r="52" spans="1:14" ht="19.5" customHeight="1">
      <c r="A52" s="107"/>
      <c r="B52" s="115"/>
      <c r="D52" s="597"/>
      <c r="E52" s="109"/>
      <c r="F52" s="110"/>
      <c r="G52" s="110"/>
      <c r="H52" s="111"/>
      <c r="I52" s="111"/>
      <c r="J52" s="276"/>
      <c r="K52" s="276"/>
      <c r="L52" s="276"/>
      <c r="M52" s="121"/>
      <c r="N52" s="108"/>
    </row>
    <row r="53" spans="1:14" ht="19.5" customHeight="1">
      <c r="A53" s="107"/>
      <c r="B53" s="115"/>
      <c r="D53" s="597"/>
      <c r="E53" s="109"/>
      <c r="F53" s="110"/>
      <c r="G53" s="110"/>
      <c r="H53" s="111"/>
      <c r="I53" s="111"/>
      <c r="J53" s="276"/>
      <c r="K53" s="276"/>
      <c r="L53" s="276"/>
      <c r="M53" s="121"/>
      <c r="N53" s="108"/>
    </row>
    <row r="54" spans="1:14" ht="19.5" customHeight="1">
      <c r="A54" s="107"/>
      <c r="B54" s="115"/>
      <c r="D54" s="597"/>
      <c r="E54" s="109"/>
      <c r="F54" s="110"/>
      <c r="G54" s="110"/>
      <c r="H54" s="111"/>
      <c r="I54" s="111"/>
      <c r="J54" s="276"/>
      <c r="K54" s="276"/>
      <c r="L54" s="276"/>
      <c r="M54" s="121"/>
      <c r="N54" s="108"/>
    </row>
    <row r="55" spans="1:14" ht="19.5" customHeight="1">
      <c r="A55" s="107"/>
      <c r="B55" s="115"/>
      <c r="D55" s="597"/>
      <c r="E55" s="109"/>
      <c r="F55" s="110"/>
      <c r="G55" s="110"/>
      <c r="H55" s="111"/>
      <c r="I55" s="111"/>
      <c r="J55" s="276"/>
      <c r="K55" s="276"/>
      <c r="L55" s="276"/>
      <c r="M55" s="121"/>
      <c r="N55" s="108"/>
    </row>
    <row r="56" spans="1:14" ht="19.5" customHeight="1">
      <c r="A56" s="107"/>
      <c r="B56" s="115"/>
      <c r="D56" s="597"/>
      <c r="E56" s="109"/>
      <c r="F56" s="110"/>
      <c r="G56" s="110"/>
      <c r="H56" s="111"/>
      <c r="I56" s="111"/>
      <c r="J56" s="276"/>
      <c r="K56" s="276"/>
      <c r="L56" s="276"/>
      <c r="M56" s="121"/>
      <c r="N56" s="108"/>
    </row>
    <row r="57" spans="1:17" ht="19.5" customHeight="1">
      <c r="A57" s="107"/>
      <c r="B57" s="122"/>
      <c r="C57" s="205"/>
      <c r="D57" s="597"/>
      <c r="E57" s="109"/>
      <c r="F57" s="110"/>
      <c r="G57" s="110"/>
      <c r="H57" s="110"/>
      <c r="I57" s="111"/>
      <c r="J57" s="276"/>
      <c r="K57" s="276"/>
      <c r="L57" s="276"/>
      <c r="M57" s="114"/>
      <c r="N57" s="108"/>
      <c r="O57" s="97"/>
      <c r="P57" s="97"/>
      <c r="Q57" s="97"/>
    </row>
    <row r="58" spans="1:14" ht="21">
      <c r="A58" s="118"/>
      <c r="B58" s="119"/>
      <c r="C58" s="599" t="s">
        <v>142</v>
      </c>
      <c r="D58" s="600"/>
      <c r="E58" s="120"/>
      <c r="F58" s="120"/>
      <c r="G58" s="120"/>
      <c r="H58" s="120"/>
      <c r="I58" s="601"/>
      <c r="J58" s="602"/>
      <c r="K58" s="602"/>
      <c r="L58" s="601"/>
      <c r="M58" s="119"/>
      <c r="N58" s="213"/>
    </row>
    <row r="59" spans="1:13" ht="21.75" customHeight="1">
      <c r="A59" s="750" t="s">
        <v>57</v>
      </c>
      <c r="B59" s="750"/>
      <c r="C59" s="750"/>
      <c r="D59" s="750"/>
      <c r="E59" s="750"/>
      <c r="F59" s="750"/>
      <c r="G59" s="750"/>
      <c r="H59" s="750"/>
      <c r="I59" s="750"/>
      <c r="J59" s="750"/>
      <c r="K59" s="750"/>
      <c r="L59" s="750"/>
      <c r="M59" s="750"/>
    </row>
    <row r="60" spans="2:9" ht="21">
      <c r="B60" s="591" t="s">
        <v>42</v>
      </c>
      <c r="C60" s="98" t="str">
        <f>C2</f>
        <v>เทศบาลตำบลเม็งราย อำเภอพญาเม็งราย จังหวัดเชียงราย</v>
      </c>
      <c r="G60" s="96" t="s">
        <v>23</v>
      </c>
      <c r="I60" s="96" t="str">
        <f>$I$2</f>
        <v>บ้านเม็งราย</v>
      </c>
    </row>
    <row r="61" spans="2:12" ht="21.75" customHeight="1">
      <c r="B61" s="591" t="s">
        <v>43</v>
      </c>
      <c r="C61" s="98" t="str">
        <f>C3</f>
        <v>หมู่ที่ 10 ต.เม็งรายอ.พญาเม็งรายจ.เชียงราย</v>
      </c>
      <c r="E61" s="603"/>
      <c r="F61" s="603"/>
      <c r="G61" s="96" t="s">
        <v>261</v>
      </c>
      <c r="I61" s="257">
        <f>$I$3</f>
        <v>1.42</v>
      </c>
      <c r="J61" s="98" t="s">
        <v>44</v>
      </c>
      <c r="K61" s="98"/>
      <c r="L61" s="98"/>
    </row>
    <row r="62" spans="1:14" ht="19.5" customHeight="1">
      <c r="A62" s="99" t="s">
        <v>0</v>
      </c>
      <c r="B62" s="100"/>
      <c r="C62" s="101" t="s">
        <v>45</v>
      </c>
      <c r="D62" s="339" t="s">
        <v>24</v>
      </c>
      <c r="E62" s="99" t="s">
        <v>25</v>
      </c>
      <c r="F62" s="769" t="s">
        <v>26</v>
      </c>
      <c r="G62" s="781"/>
      <c r="H62" s="770"/>
      <c r="I62" s="99" t="s">
        <v>27</v>
      </c>
      <c r="J62" s="768" t="s">
        <v>2</v>
      </c>
      <c r="K62" s="769" t="s">
        <v>268</v>
      </c>
      <c r="L62" s="770"/>
      <c r="M62" s="773" t="s">
        <v>20</v>
      </c>
      <c r="N62" s="774"/>
    </row>
    <row r="63" spans="1:14" ht="19.5" customHeight="1">
      <c r="A63" s="102"/>
      <c r="B63" s="103"/>
      <c r="C63" s="104"/>
      <c r="D63" s="592"/>
      <c r="E63" s="102"/>
      <c r="F63" s="105" t="s">
        <v>28</v>
      </c>
      <c r="G63" s="105" t="s">
        <v>29</v>
      </c>
      <c r="H63" s="105" t="s">
        <v>30</v>
      </c>
      <c r="I63" s="102" t="s">
        <v>31</v>
      </c>
      <c r="J63" s="768"/>
      <c r="K63" s="277" t="s">
        <v>269</v>
      </c>
      <c r="L63" s="105" t="s">
        <v>30</v>
      </c>
      <c r="M63" s="103"/>
      <c r="N63" s="205"/>
    </row>
    <row r="64" spans="1:14" ht="19.5" customHeight="1">
      <c r="A64" s="109"/>
      <c r="B64" s="121"/>
      <c r="C64" s="101" t="s">
        <v>143</v>
      </c>
      <c r="D64" s="604"/>
      <c r="E64" s="109"/>
      <c r="F64" s="109"/>
      <c r="G64" s="109"/>
      <c r="H64" s="109"/>
      <c r="I64" s="605"/>
      <c r="J64" s="606"/>
      <c r="K64" s="606"/>
      <c r="L64" s="605"/>
      <c r="M64" s="100"/>
      <c r="N64" s="135"/>
    </row>
    <row r="65" spans="1:14" ht="19.5" customHeight="1">
      <c r="A65" s="109">
        <v>6</v>
      </c>
      <c r="B65" s="114" t="s">
        <v>39</v>
      </c>
      <c r="D65" s="607"/>
      <c r="E65" s="107"/>
      <c r="F65" s="111"/>
      <c r="G65" s="111"/>
      <c r="H65" s="111"/>
      <c r="I65" s="111"/>
      <c r="J65" s="276"/>
      <c r="K65" s="276"/>
      <c r="L65" s="276"/>
      <c r="M65" s="114"/>
      <c r="N65" s="108"/>
    </row>
    <row r="66" spans="1:14" ht="19.5" customHeight="1">
      <c r="A66" s="107"/>
      <c r="B66" s="608" t="s">
        <v>314</v>
      </c>
      <c r="D66" s="597"/>
      <c r="E66" s="109"/>
      <c r="F66" s="111"/>
      <c r="G66" s="111"/>
      <c r="H66" s="111"/>
      <c r="I66" s="111"/>
      <c r="J66" s="276"/>
      <c r="K66" s="276"/>
      <c r="L66" s="276"/>
      <c r="M66" s="114"/>
      <c r="N66" s="108"/>
    </row>
    <row r="67" spans="1:14" ht="19.5" customHeight="1">
      <c r="A67" s="107"/>
      <c r="B67" s="130" t="s">
        <v>315</v>
      </c>
      <c r="D67" s="594">
        <v>0</v>
      </c>
      <c r="E67" s="113" t="s">
        <v>41</v>
      </c>
      <c r="F67" s="110">
        <f>IF(D67&lt;=0,0,90)</f>
        <v>0</v>
      </c>
      <c r="G67" s="110">
        <f>IF(D67&lt;=0,0,20)</f>
        <v>0</v>
      </c>
      <c r="H67" s="111">
        <f>ROUND(F67+G67,2)</f>
        <v>0</v>
      </c>
      <c r="I67" s="111">
        <f>D67*H67</f>
        <v>0</v>
      </c>
      <c r="J67" s="278">
        <f>IF(D67&gt;0,'S2'!$BZ$31,0)</f>
        <v>0</v>
      </c>
      <c r="K67" s="276">
        <f>ROUNDDOWN(H67*J67,2)</f>
        <v>0</v>
      </c>
      <c r="L67" s="276">
        <f>D67*K67</f>
        <v>0</v>
      </c>
      <c r="M67" s="114"/>
      <c r="N67" s="108"/>
    </row>
    <row r="68" spans="1:14" ht="19.5" customHeight="1">
      <c r="A68" s="107"/>
      <c r="B68" s="130" t="s">
        <v>316</v>
      </c>
      <c r="D68" s="594">
        <v>0</v>
      </c>
      <c r="E68" s="113" t="s">
        <v>41</v>
      </c>
      <c r="F68" s="110">
        <f>IF(D68&lt;=0,0,325)</f>
        <v>0</v>
      </c>
      <c r="G68" s="110">
        <f>IF(D68&lt;=0,0,75)</f>
        <v>0</v>
      </c>
      <c r="H68" s="111">
        <f>ROUND(F68+G68,2)</f>
        <v>0</v>
      </c>
      <c r="I68" s="111">
        <f>D68*H68</f>
        <v>0</v>
      </c>
      <c r="J68" s="278">
        <f>IF(D68&gt;0,'S2'!$BZ$31,0)</f>
        <v>0</v>
      </c>
      <c r="K68" s="276">
        <f>ROUNDDOWN(H68*J68,2)</f>
        <v>0</v>
      </c>
      <c r="L68" s="276">
        <f>D68*K68</f>
        <v>0</v>
      </c>
      <c r="M68" s="114"/>
      <c r="N68" s="108"/>
    </row>
    <row r="69" spans="1:14" ht="19.5" customHeight="1">
      <c r="A69" s="107"/>
      <c r="B69" s="130" t="s">
        <v>317</v>
      </c>
      <c r="D69" s="594">
        <v>0</v>
      </c>
      <c r="E69" s="113" t="s">
        <v>40</v>
      </c>
      <c r="F69" s="110">
        <f>IF(D69&lt;=0,0,)</f>
        <v>0</v>
      </c>
      <c r="G69" s="110">
        <f>IF(D69&lt;=0,0,)</f>
        <v>0</v>
      </c>
      <c r="H69" s="110">
        <f>ROUND(IF(D69&lt;=0,0,200),2)</f>
        <v>0</v>
      </c>
      <c r="I69" s="111">
        <f>D69*H69</f>
        <v>0</v>
      </c>
      <c r="J69" s="278">
        <f>IF(D69&gt;0,'S2'!$BZ$31,0)</f>
        <v>0</v>
      </c>
      <c r="K69" s="276">
        <f>ROUNDDOWN(H69*J69,2)</f>
        <v>0</v>
      </c>
      <c r="L69" s="276">
        <f>D69*K69</f>
        <v>0</v>
      </c>
      <c r="M69" s="114"/>
      <c r="N69" s="108"/>
    </row>
    <row r="70" spans="1:14" ht="19.5" customHeight="1">
      <c r="A70" s="107"/>
      <c r="B70" s="130" t="s">
        <v>318</v>
      </c>
      <c r="D70" s="594">
        <v>0</v>
      </c>
      <c r="E70" s="113" t="s">
        <v>55</v>
      </c>
      <c r="F70" s="110">
        <f>IF(D70&lt;=0,0,)</f>
        <v>0</v>
      </c>
      <c r="G70" s="110">
        <f>IF(D70&lt;=0,0,)</f>
        <v>0</v>
      </c>
      <c r="H70" s="110">
        <f>ROUND(IF(D70&lt;=0,0,100),2)</f>
        <v>0</v>
      </c>
      <c r="I70" s="111">
        <f>D70*H70</f>
        <v>0</v>
      </c>
      <c r="J70" s="278">
        <f>IF(D70&gt;0,'S2'!$BZ$31,0)</f>
        <v>0</v>
      </c>
      <c r="K70" s="276">
        <f>ROUNDDOWN(H70*J70,2)</f>
        <v>0</v>
      </c>
      <c r="L70" s="276">
        <f>D70*K70</f>
        <v>0</v>
      </c>
      <c r="M70" s="114" t="s">
        <v>383</v>
      </c>
      <c r="N70" s="108"/>
    </row>
    <row r="71" spans="1:14" ht="19.5" customHeight="1">
      <c r="A71" s="107"/>
      <c r="B71" s="130" t="s">
        <v>382</v>
      </c>
      <c r="D71" s="594">
        <v>0</v>
      </c>
      <c r="E71" s="113" t="s">
        <v>40</v>
      </c>
      <c r="F71" s="110">
        <f>IF(D71&lt;=0,0,)</f>
        <v>0</v>
      </c>
      <c r="G71" s="110">
        <f>IF(D71&lt;=0,0,)</f>
        <v>0</v>
      </c>
      <c r="H71" s="110">
        <f>ROUND(IF(D71&lt;=0,0,130),2)</f>
        <v>0</v>
      </c>
      <c r="I71" s="111">
        <f>D71*H71</f>
        <v>0</v>
      </c>
      <c r="J71" s="278">
        <f>IF(D71&gt;0,'S2'!$BZ$31,0)</f>
        <v>0</v>
      </c>
      <c r="K71" s="276">
        <f>ROUNDDOWN(H71*J71,2)</f>
        <v>0</v>
      </c>
      <c r="L71" s="276">
        <f>D71*K71</f>
        <v>0</v>
      </c>
      <c r="M71" s="114" t="s">
        <v>384</v>
      </c>
      <c r="N71" s="108"/>
    </row>
    <row r="72" spans="1:14" ht="19.5" customHeight="1">
      <c r="A72" s="107"/>
      <c r="B72" s="130" t="s">
        <v>319</v>
      </c>
      <c r="D72" s="609"/>
      <c r="E72" s="109"/>
      <c r="F72" s="117"/>
      <c r="G72" s="117"/>
      <c r="H72" s="111"/>
      <c r="I72" s="111"/>
      <c r="J72" s="276"/>
      <c r="K72" s="276"/>
      <c r="L72" s="276"/>
      <c r="M72" s="114"/>
      <c r="N72" s="108"/>
    </row>
    <row r="73" spans="1:14" ht="19.5" customHeight="1">
      <c r="A73" s="107"/>
      <c r="B73" s="130" t="s">
        <v>320</v>
      </c>
      <c r="D73" s="594">
        <v>0</v>
      </c>
      <c r="E73" s="113" t="s">
        <v>40</v>
      </c>
      <c r="F73" s="110">
        <f aca="true" t="shared" si="3" ref="F73:F99">IF(D73&lt;=0,0,)</f>
        <v>0</v>
      </c>
      <c r="G73" s="110">
        <f aca="true" t="shared" si="4" ref="G73:G99">IF(D73&lt;=0,0,)</f>
        <v>0</v>
      </c>
      <c r="H73" s="282">
        <f>ROUND(IF(D73&lt;=0,0,12710),2)</f>
        <v>0</v>
      </c>
      <c r="I73" s="111">
        <f aca="true" t="shared" si="5" ref="I73:I99">D73*H73</f>
        <v>0</v>
      </c>
      <c r="J73" s="278">
        <f>IF(D73&gt;0,'S2'!$BZ$31,0)</f>
        <v>0</v>
      </c>
      <c r="K73" s="276">
        <f aca="true" t="shared" si="6" ref="K73:K99">ROUNDDOWN(H73*J73,2)</f>
        <v>0</v>
      </c>
      <c r="L73" s="276">
        <f aca="true" t="shared" si="7" ref="L73:L99">D73*K73</f>
        <v>0</v>
      </c>
      <c r="M73" s="777"/>
      <c r="N73" s="778"/>
    </row>
    <row r="74" spans="1:16" ht="19.5" customHeight="1">
      <c r="A74" s="107"/>
      <c r="B74" s="131" t="s">
        <v>321</v>
      </c>
      <c r="D74" s="594">
        <v>0</v>
      </c>
      <c r="E74" s="113" t="s">
        <v>40</v>
      </c>
      <c r="F74" s="110">
        <f t="shared" si="3"/>
        <v>0</v>
      </c>
      <c r="G74" s="110">
        <f t="shared" si="4"/>
        <v>0</v>
      </c>
      <c r="H74" s="116">
        <f>ROUND(IF(D74&lt;=0,0,P74),2)</f>
        <v>0</v>
      </c>
      <c r="I74" s="111">
        <f t="shared" si="5"/>
        <v>0</v>
      </c>
      <c r="J74" s="278">
        <f>IF(D74&gt;0,'S2'!$BZ$31,0)</f>
        <v>0</v>
      </c>
      <c r="K74" s="276">
        <f t="shared" si="6"/>
        <v>0</v>
      </c>
      <c r="L74" s="276">
        <f t="shared" si="7"/>
        <v>0</v>
      </c>
      <c r="M74" s="771"/>
      <c r="N74" s="772"/>
      <c r="P74" s="336">
        <v>4040</v>
      </c>
    </row>
    <row r="75" spans="1:16" ht="19.5" customHeight="1">
      <c r="A75" s="107"/>
      <c r="B75" s="133" t="s">
        <v>322</v>
      </c>
      <c r="D75" s="594">
        <v>0</v>
      </c>
      <c r="E75" s="113" t="s">
        <v>40</v>
      </c>
      <c r="F75" s="110">
        <f t="shared" si="3"/>
        <v>0</v>
      </c>
      <c r="G75" s="110">
        <f t="shared" si="4"/>
        <v>0</v>
      </c>
      <c r="H75" s="116">
        <f>ROUND(IF(D75&lt;=0,0,2380),2)</f>
        <v>0</v>
      </c>
      <c r="I75" s="111">
        <f t="shared" si="5"/>
        <v>0</v>
      </c>
      <c r="J75" s="278">
        <f>IF(D75&gt;0,'S2'!$BZ$31,0)</f>
        <v>0</v>
      </c>
      <c r="K75" s="276">
        <f t="shared" si="6"/>
        <v>0</v>
      </c>
      <c r="L75" s="276">
        <f t="shared" si="7"/>
        <v>0</v>
      </c>
      <c r="M75" s="114"/>
      <c r="N75" s="108"/>
      <c r="P75" s="336">
        <v>2650</v>
      </c>
    </row>
    <row r="76" spans="1:16" ht="19.5" customHeight="1">
      <c r="A76" s="107"/>
      <c r="B76" s="131" t="s">
        <v>323</v>
      </c>
      <c r="D76" s="594">
        <v>0</v>
      </c>
      <c r="E76" s="113" t="s">
        <v>40</v>
      </c>
      <c r="F76" s="110">
        <f t="shared" si="3"/>
        <v>0</v>
      </c>
      <c r="G76" s="110">
        <f t="shared" si="4"/>
        <v>0</v>
      </c>
      <c r="H76" s="116">
        <f>ROUND(IF(D76&lt;=0,0,P76),2)</f>
        <v>0</v>
      </c>
      <c r="I76" s="111">
        <f t="shared" si="5"/>
        <v>0</v>
      </c>
      <c r="J76" s="278">
        <f>IF(D76&gt;0,'S2'!$BZ$31,0)</f>
        <v>0</v>
      </c>
      <c r="K76" s="276">
        <f t="shared" si="6"/>
        <v>0</v>
      </c>
      <c r="L76" s="276">
        <f t="shared" si="7"/>
        <v>0</v>
      </c>
      <c r="M76" s="114"/>
      <c r="N76" s="108"/>
      <c r="P76" s="336">
        <v>2660</v>
      </c>
    </row>
    <row r="77" spans="1:16" ht="19.5" customHeight="1">
      <c r="A77" s="107"/>
      <c r="B77" s="131" t="s">
        <v>324</v>
      </c>
      <c r="D77" s="594">
        <v>0</v>
      </c>
      <c r="E77" s="113" t="s">
        <v>40</v>
      </c>
      <c r="F77" s="110">
        <f t="shared" si="3"/>
        <v>0</v>
      </c>
      <c r="G77" s="110">
        <f t="shared" si="4"/>
        <v>0</v>
      </c>
      <c r="H77" s="116">
        <f>ROUND(IF(D77&lt;=0,0,P77),2)</f>
        <v>0</v>
      </c>
      <c r="I77" s="111">
        <f t="shared" si="5"/>
        <v>0</v>
      </c>
      <c r="J77" s="278">
        <f>IF(D77&gt;0,'S2'!$BZ$31,0)</f>
        <v>0</v>
      </c>
      <c r="K77" s="276">
        <f t="shared" si="6"/>
        <v>0</v>
      </c>
      <c r="L77" s="276">
        <f t="shared" si="7"/>
        <v>0</v>
      </c>
      <c r="M77" s="771"/>
      <c r="N77" s="772"/>
      <c r="P77" s="336">
        <v>2840</v>
      </c>
    </row>
    <row r="78" spans="1:16" ht="19.5" customHeight="1">
      <c r="A78" s="107"/>
      <c r="B78" s="131" t="s">
        <v>325</v>
      </c>
      <c r="D78" s="594">
        <v>0</v>
      </c>
      <c r="E78" s="113" t="s">
        <v>40</v>
      </c>
      <c r="F78" s="110">
        <f>IF(D78&lt;=0,0,)</f>
        <v>0</v>
      </c>
      <c r="G78" s="110">
        <f>IF(D78&lt;=0,0,)</f>
        <v>0</v>
      </c>
      <c r="H78" s="116">
        <f>ROUND(IF(D78&lt;=0,0,4040),2)</f>
        <v>0</v>
      </c>
      <c r="I78" s="111">
        <f>D78*H78</f>
        <v>0</v>
      </c>
      <c r="J78" s="278">
        <f>IF(D78&gt;0,'S2'!$BZ$31,0)</f>
        <v>0</v>
      </c>
      <c r="K78" s="276">
        <f t="shared" si="6"/>
        <v>0</v>
      </c>
      <c r="L78" s="276">
        <f t="shared" si="7"/>
        <v>0</v>
      </c>
      <c r="M78" s="777"/>
      <c r="N78" s="778"/>
      <c r="P78" s="336">
        <v>4400</v>
      </c>
    </row>
    <row r="79" spans="1:16" ht="19.5" customHeight="1">
      <c r="A79" s="107"/>
      <c r="B79" s="131" t="s">
        <v>326</v>
      </c>
      <c r="D79" s="594">
        <v>0</v>
      </c>
      <c r="E79" s="113" t="s">
        <v>40</v>
      </c>
      <c r="F79" s="110">
        <f t="shared" si="3"/>
        <v>0</v>
      </c>
      <c r="G79" s="110">
        <f t="shared" si="4"/>
        <v>0</v>
      </c>
      <c r="H79" s="116">
        <f>ROUND(IF(D79&lt;=0,0,4830),2)</f>
        <v>0</v>
      </c>
      <c r="I79" s="111">
        <f t="shared" si="5"/>
        <v>0</v>
      </c>
      <c r="J79" s="278">
        <f>IF(D79&gt;0,'S2'!$BZ$31,0)</f>
        <v>0</v>
      </c>
      <c r="K79" s="276">
        <f t="shared" si="6"/>
        <v>0</v>
      </c>
      <c r="L79" s="276">
        <f t="shared" si="7"/>
        <v>0</v>
      </c>
      <c r="M79" s="777"/>
      <c r="N79" s="778"/>
      <c r="P79" s="336">
        <v>2840</v>
      </c>
    </row>
    <row r="80" spans="1:16" ht="19.5" customHeight="1">
      <c r="A80" s="107"/>
      <c r="B80" s="131" t="s">
        <v>375</v>
      </c>
      <c r="D80" s="594">
        <v>0</v>
      </c>
      <c r="E80" s="113" t="s">
        <v>40</v>
      </c>
      <c r="F80" s="110">
        <f t="shared" si="3"/>
        <v>0</v>
      </c>
      <c r="G80" s="110">
        <f t="shared" si="4"/>
        <v>0</v>
      </c>
      <c r="H80" s="116">
        <f>ROUND(IF(D80&lt;=0,0,P82),2)</f>
        <v>0</v>
      </c>
      <c r="I80" s="111">
        <f t="shared" si="5"/>
        <v>0</v>
      </c>
      <c r="J80" s="278">
        <f>IF(D80&gt;0,'S2'!$BZ$31,0)</f>
        <v>0</v>
      </c>
      <c r="K80" s="276">
        <f t="shared" si="6"/>
        <v>0</v>
      </c>
      <c r="L80" s="276">
        <f t="shared" si="7"/>
        <v>0</v>
      </c>
      <c r="M80" s="777"/>
      <c r="N80" s="778"/>
      <c r="P80" s="336">
        <v>5270</v>
      </c>
    </row>
    <row r="81" spans="1:16" ht="19.5" customHeight="1">
      <c r="A81" s="107"/>
      <c r="B81" s="131" t="s">
        <v>327</v>
      </c>
      <c r="D81" s="594">
        <v>0</v>
      </c>
      <c r="E81" s="113" t="s">
        <v>40</v>
      </c>
      <c r="F81" s="110">
        <f t="shared" si="3"/>
        <v>0</v>
      </c>
      <c r="G81" s="110">
        <f t="shared" si="4"/>
        <v>0</v>
      </c>
      <c r="H81" s="116">
        <f>ROUND(IF(D81&lt;=0,0,3920),2)</f>
        <v>0</v>
      </c>
      <c r="I81" s="111">
        <f t="shared" si="5"/>
        <v>0</v>
      </c>
      <c r="J81" s="278">
        <f>IF(D81&gt;0,'S2'!$BZ$31,0)</f>
        <v>0</v>
      </c>
      <c r="K81" s="276">
        <f t="shared" si="6"/>
        <v>0</v>
      </c>
      <c r="L81" s="276">
        <f t="shared" si="7"/>
        <v>0</v>
      </c>
      <c r="M81" s="777"/>
      <c r="N81" s="778"/>
      <c r="P81" s="336">
        <v>4400</v>
      </c>
    </row>
    <row r="82" spans="1:16" ht="19.5" customHeight="1">
      <c r="A82" s="107"/>
      <c r="B82" s="131" t="s">
        <v>328</v>
      </c>
      <c r="D82" s="594">
        <v>0</v>
      </c>
      <c r="E82" s="113" t="s">
        <v>40</v>
      </c>
      <c r="F82" s="110">
        <f t="shared" si="3"/>
        <v>0</v>
      </c>
      <c r="G82" s="110">
        <f t="shared" si="4"/>
        <v>0</v>
      </c>
      <c r="H82" s="116">
        <f>ROUND(IF(D82&lt;=0,0,6070),2)</f>
        <v>0</v>
      </c>
      <c r="I82" s="111">
        <f t="shared" si="5"/>
        <v>0</v>
      </c>
      <c r="J82" s="278">
        <f>IF(D82&gt;0,'S2'!$BZ$31,0)</f>
        <v>0</v>
      </c>
      <c r="K82" s="276">
        <f t="shared" si="6"/>
        <v>0</v>
      </c>
      <c r="L82" s="276">
        <f t="shared" si="7"/>
        <v>0</v>
      </c>
      <c r="M82" s="777"/>
      <c r="N82" s="778"/>
      <c r="P82" s="336">
        <v>8540</v>
      </c>
    </row>
    <row r="83" spans="1:16" ht="19.5" customHeight="1">
      <c r="A83" s="107"/>
      <c r="B83" s="131" t="s">
        <v>329</v>
      </c>
      <c r="D83" s="594">
        <v>0</v>
      </c>
      <c r="E83" s="113" t="s">
        <v>40</v>
      </c>
      <c r="F83" s="110">
        <f t="shared" si="3"/>
        <v>0</v>
      </c>
      <c r="G83" s="110">
        <f t="shared" si="4"/>
        <v>0</v>
      </c>
      <c r="H83" s="116">
        <f>ROUND(IF(D83&lt;=0,0,4940),2)</f>
        <v>0</v>
      </c>
      <c r="I83" s="111">
        <f t="shared" si="5"/>
        <v>0</v>
      </c>
      <c r="J83" s="278">
        <f>IF(D83&gt;0,'S2'!$BZ$31,0)</f>
        <v>0</v>
      </c>
      <c r="K83" s="276">
        <f t="shared" si="6"/>
        <v>0</v>
      </c>
      <c r="L83" s="276">
        <f t="shared" si="7"/>
        <v>0</v>
      </c>
      <c r="M83" s="777"/>
      <c r="N83" s="778"/>
      <c r="P83" s="336">
        <v>4280</v>
      </c>
    </row>
    <row r="84" spans="1:16" ht="19.5" customHeight="1">
      <c r="A84" s="107"/>
      <c r="B84" s="131" t="s">
        <v>330</v>
      </c>
      <c r="D84" s="594">
        <v>0</v>
      </c>
      <c r="E84" s="113" t="s">
        <v>40</v>
      </c>
      <c r="F84" s="110">
        <f>IF(D84&lt;=0,0,)</f>
        <v>0</v>
      </c>
      <c r="G84" s="110">
        <f>IF(D84&lt;=0,0,)</f>
        <v>0</v>
      </c>
      <c r="H84" s="116">
        <f>ROUND(IF(D84&lt;=0,0,3920),2)</f>
        <v>0</v>
      </c>
      <c r="I84" s="111">
        <f>D84*H84</f>
        <v>0</v>
      </c>
      <c r="J84" s="278">
        <f>IF(D84&gt;0,'S2'!$BZ$31,0)</f>
        <v>0</v>
      </c>
      <c r="K84" s="276">
        <f t="shared" si="6"/>
        <v>0</v>
      </c>
      <c r="L84" s="276">
        <f t="shared" si="7"/>
        <v>0</v>
      </c>
      <c r="M84" s="777"/>
      <c r="N84" s="778"/>
      <c r="P84" s="336">
        <v>6620</v>
      </c>
    </row>
    <row r="85" spans="1:16" ht="19.5" customHeight="1">
      <c r="A85" s="107"/>
      <c r="B85" s="131" t="s">
        <v>331</v>
      </c>
      <c r="C85" s="97"/>
      <c r="D85" s="594">
        <v>0</v>
      </c>
      <c r="E85" s="113" t="s">
        <v>40</v>
      </c>
      <c r="F85" s="110">
        <f t="shared" si="3"/>
        <v>0</v>
      </c>
      <c r="G85" s="110">
        <f t="shared" si="4"/>
        <v>0</v>
      </c>
      <c r="H85" s="116">
        <f>ROUND(IF(D85&lt;=0,0,3920),2)</f>
        <v>0</v>
      </c>
      <c r="I85" s="111">
        <f t="shared" si="5"/>
        <v>0</v>
      </c>
      <c r="J85" s="278">
        <f>IF(D85&gt;0,'S2'!$BZ$31,0)</f>
        <v>0</v>
      </c>
      <c r="K85" s="276">
        <f t="shared" si="6"/>
        <v>0</v>
      </c>
      <c r="L85" s="276">
        <f t="shared" si="7"/>
        <v>0</v>
      </c>
      <c r="M85" s="777"/>
      <c r="N85" s="778"/>
      <c r="P85" s="336">
        <v>5390</v>
      </c>
    </row>
    <row r="86" spans="1:16" ht="19.5" customHeight="1">
      <c r="A86" s="107"/>
      <c r="B86" s="130" t="s">
        <v>332</v>
      </c>
      <c r="D86" s="594">
        <v>0</v>
      </c>
      <c r="E86" s="113" t="s">
        <v>40</v>
      </c>
      <c r="F86" s="110">
        <f t="shared" si="3"/>
        <v>0</v>
      </c>
      <c r="G86" s="110">
        <f t="shared" si="4"/>
        <v>0</v>
      </c>
      <c r="H86" s="116">
        <f>ROUND(IF(D86&lt;=0,0,4310),2)</f>
        <v>0</v>
      </c>
      <c r="I86" s="111">
        <f t="shared" si="5"/>
        <v>0</v>
      </c>
      <c r="J86" s="278">
        <f>IF(D86&gt;0,'S2'!$BZ$31,0)</f>
        <v>0</v>
      </c>
      <c r="K86" s="276">
        <f t="shared" si="6"/>
        <v>0</v>
      </c>
      <c r="L86" s="276">
        <f t="shared" si="7"/>
        <v>0</v>
      </c>
      <c r="M86" s="114"/>
      <c r="N86" s="108"/>
      <c r="P86" s="336">
        <v>4280</v>
      </c>
    </row>
    <row r="87" spans="1:16" ht="19.5" customHeight="1">
      <c r="A87" s="107"/>
      <c r="B87" s="130" t="s">
        <v>333</v>
      </c>
      <c r="D87" s="594">
        <v>0</v>
      </c>
      <c r="E87" s="113" t="s">
        <v>40</v>
      </c>
      <c r="F87" s="110">
        <f t="shared" si="3"/>
        <v>0</v>
      </c>
      <c r="G87" s="110">
        <f t="shared" si="4"/>
        <v>0</v>
      </c>
      <c r="H87" s="116">
        <f>ROUND(IF(D87&lt;=0,0,2470),2)</f>
        <v>0</v>
      </c>
      <c r="I87" s="111">
        <f t="shared" si="5"/>
        <v>0</v>
      </c>
      <c r="J87" s="278">
        <f>IF(D87&gt;0,'S2'!$BZ$31,0)</f>
        <v>0</v>
      </c>
      <c r="K87" s="276">
        <f t="shared" si="6"/>
        <v>0</v>
      </c>
      <c r="L87" s="276">
        <f t="shared" si="7"/>
        <v>0</v>
      </c>
      <c r="M87" s="114"/>
      <c r="N87" s="108"/>
      <c r="P87" s="336">
        <v>4960</v>
      </c>
    </row>
    <row r="88" spans="1:16" ht="19.5" customHeight="1">
      <c r="A88" s="107"/>
      <c r="B88" s="130" t="s">
        <v>334</v>
      </c>
      <c r="D88" s="594">
        <v>0</v>
      </c>
      <c r="E88" s="113" t="s">
        <v>40</v>
      </c>
      <c r="F88" s="110">
        <f>IF(D88&lt;=0,0,)</f>
        <v>0</v>
      </c>
      <c r="G88" s="110">
        <f>IF(D88&lt;=0,0,)</f>
        <v>0</v>
      </c>
      <c r="H88" s="116">
        <f>ROUND(IF(D88&lt;=0,0,4240),2)</f>
        <v>0</v>
      </c>
      <c r="I88" s="111">
        <f>D88*H88</f>
        <v>0</v>
      </c>
      <c r="J88" s="278">
        <f>IF(D88&gt;0,'S2'!$BZ$31,0)</f>
        <v>0</v>
      </c>
      <c r="K88" s="276">
        <f t="shared" si="6"/>
        <v>0</v>
      </c>
      <c r="L88" s="276">
        <f t="shared" si="7"/>
        <v>0</v>
      </c>
      <c r="M88" s="771"/>
      <c r="N88" s="772"/>
      <c r="P88" s="336">
        <v>5090</v>
      </c>
    </row>
    <row r="89" spans="1:16" ht="19.5" customHeight="1">
      <c r="A89" s="107"/>
      <c r="B89" s="130" t="s">
        <v>335</v>
      </c>
      <c r="D89" s="594">
        <v>0</v>
      </c>
      <c r="E89" s="113" t="s">
        <v>40</v>
      </c>
      <c r="F89" s="110">
        <f t="shared" si="3"/>
        <v>0</v>
      </c>
      <c r="G89" s="110">
        <f t="shared" si="4"/>
        <v>0</v>
      </c>
      <c r="H89" s="116">
        <f>ROUND(IF(D89&lt;=0,0,2960),2)</f>
        <v>0</v>
      </c>
      <c r="I89" s="111">
        <f t="shared" si="5"/>
        <v>0</v>
      </c>
      <c r="J89" s="278">
        <f>IF(D89&gt;0,'S2'!$BZ$31,0)</f>
        <v>0</v>
      </c>
      <c r="K89" s="276">
        <f t="shared" si="6"/>
        <v>0</v>
      </c>
      <c r="L89" s="276">
        <f t="shared" si="7"/>
        <v>0</v>
      </c>
      <c r="M89" s="114"/>
      <c r="N89" s="108"/>
      <c r="P89" s="336">
        <v>3240</v>
      </c>
    </row>
    <row r="90" spans="1:16" ht="19.5" customHeight="1">
      <c r="A90" s="107"/>
      <c r="B90" s="130" t="s">
        <v>336</v>
      </c>
      <c r="D90" s="594">
        <v>0</v>
      </c>
      <c r="E90" s="113" t="s">
        <v>40</v>
      </c>
      <c r="F90" s="110">
        <f t="shared" si="3"/>
        <v>0</v>
      </c>
      <c r="G90" s="110">
        <f t="shared" si="4"/>
        <v>0</v>
      </c>
      <c r="H90" s="116">
        <f>ROUND(IF(D90&lt;=0,0,4380),2)</f>
        <v>0</v>
      </c>
      <c r="I90" s="111">
        <f t="shared" si="5"/>
        <v>0</v>
      </c>
      <c r="J90" s="278">
        <f>IF(D90&gt;0,'S2'!$BZ$31,0)</f>
        <v>0</v>
      </c>
      <c r="K90" s="276">
        <f t="shared" si="6"/>
        <v>0</v>
      </c>
      <c r="L90" s="276">
        <f t="shared" si="7"/>
        <v>0</v>
      </c>
      <c r="M90" s="114"/>
      <c r="N90" s="214"/>
      <c r="P90" s="336">
        <v>3240</v>
      </c>
    </row>
    <row r="91" spans="1:16" ht="19.5" customHeight="1">
      <c r="A91" s="107"/>
      <c r="B91" s="130" t="s">
        <v>374</v>
      </c>
      <c r="D91" s="594">
        <v>0</v>
      </c>
      <c r="E91" s="113" t="s">
        <v>40</v>
      </c>
      <c r="F91" s="110">
        <f t="shared" si="3"/>
        <v>0</v>
      </c>
      <c r="G91" s="110">
        <f t="shared" si="4"/>
        <v>0</v>
      </c>
      <c r="H91" s="116">
        <f>ROUND(IF(D91&lt;=0,0,8510),2)</f>
        <v>0</v>
      </c>
      <c r="I91" s="111">
        <f t="shared" si="5"/>
        <v>0</v>
      </c>
      <c r="J91" s="278">
        <f>IF(D91&gt;0,'S2'!$BZ$31,0)</f>
        <v>0</v>
      </c>
      <c r="K91" s="276">
        <f t="shared" si="6"/>
        <v>0</v>
      </c>
      <c r="L91" s="276">
        <f t="shared" si="7"/>
        <v>0</v>
      </c>
      <c r="M91" s="771"/>
      <c r="N91" s="772"/>
      <c r="P91" s="336">
        <v>4240</v>
      </c>
    </row>
    <row r="92" spans="1:16" ht="19.5" customHeight="1">
      <c r="A92" s="107"/>
      <c r="B92" s="130" t="s">
        <v>337</v>
      </c>
      <c r="D92" s="594">
        <v>0</v>
      </c>
      <c r="E92" s="113" t="s">
        <v>40</v>
      </c>
      <c r="F92" s="110">
        <f t="shared" si="3"/>
        <v>0</v>
      </c>
      <c r="G92" s="110">
        <f t="shared" si="4"/>
        <v>0</v>
      </c>
      <c r="H92" s="116">
        <f>ROUND(IF(D92&lt;=0,0,13040),2)</f>
        <v>0</v>
      </c>
      <c r="I92" s="111">
        <f t="shared" si="5"/>
        <v>0</v>
      </c>
      <c r="J92" s="278">
        <f>IF(D92&gt;0,'S2'!$BZ$31,0)</f>
        <v>0</v>
      </c>
      <c r="K92" s="276">
        <f t="shared" si="6"/>
        <v>0</v>
      </c>
      <c r="L92" s="276">
        <f t="shared" si="7"/>
        <v>0</v>
      </c>
      <c r="M92" s="771" t="s">
        <v>299</v>
      </c>
      <c r="N92" s="772"/>
      <c r="P92" s="336">
        <v>3390</v>
      </c>
    </row>
    <row r="93" spans="1:16" ht="19.5" customHeight="1">
      <c r="A93" s="107"/>
      <c r="B93" s="130" t="s">
        <v>338</v>
      </c>
      <c r="D93" s="594">
        <v>0</v>
      </c>
      <c r="E93" s="113" t="s">
        <v>40</v>
      </c>
      <c r="F93" s="110">
        <f t="shared" si="3"/>
        <v>0</v>
      </c>
      <c r="G93" s="110">
        <f t="shared" si="4"/>
        <v>0</v>
      </c>
      <c r="H93" s="116">
        <f>ROUND(IF(D93&lt;=0,0,17690),2)</f>
        <v>0</v>
      </c>
      <c r="I93" s="111">
        <f t="shared" si="5"/>
        <v>0</v>
      </c>
      <c r="J93" s="278">
        <f>IF(D93&gt;0,'S2'!$BZ$31,0)</f>
        <v>0</v>
      </c>
      <c r="K93" s="276">
        <f t="shared" si="6"/>
        <v>0</v>
      </c>
      <c r="L93" s="276">
        <f t="shared" si="7"/>
        <v>0</v>
      </c>
      <c r="M93" s="114"/>
      <c r="N93" s="108"/>
      <c r="P93" s="336">
        <v>4950</v>
      </c>
    </row>
    <row r="94" spans="1:16" ht="19.5" customHeight="1">
      <c r="A94" s="107"/>
      <c r="B94" s="130" t="s">
        <v>339</v>
      </c>
      <c r="D94" s="594">
        <v>0</v>
      </c>
      <c r="E94" s="113" t="s">
        <v>40</v>
      </c>
      <c r="F94" s="110">
        <f t="shared" si="3"/>
        <v>0</v>
      </c>
      <c r="G94" s="110">
        <f t="shared" si="4"/>
        <v>0</v>
      </c>
      <c r="H94" s="116">
        <f>ROUND(IF(D94&lt;=0,0,11860),2)</f>
        <v>0</v>
      </c>
      <c r="I94" s="111">
        <f t="shared" si="5"/>
        <v>0</v>
      </c>
      <c r="J94" s="278">
        <f>IF(D94&gt;0,'S2'!$BZ$31,0)</f>
        <v>0</v>
      </c>
      <c r="K94" s="276">
        <f t="shared" si="6"/>
        <v>0</v>
      </c>
      <c r="L94" s="276">
        <f t="shared" si="7"/>
        <v>0</v>
      </c>
      <c r="M94" s="771"/>
      <c r="N94" s="772"/>
      <c r="P94" s="336">
        <v>3250</v>
      </c>
    </row>
    <row r="95" spans="1:16" ht="19.5" customHeight="1">
      <c r="A95" s="107"/>
      <c r="B95" s="130" t="s">
        <v>340</v>
      </c>
      <c r="D95" s="594">
        <v>0</v>
      </c>
      <c r="E95" s="113" t="s">
        <v>40</v>
      </c>
      <c r="F95" s="110">
        <f t="shared" si="3"/>
        <v>0</v>
      </c>
      <c r="G95" s="110">
        <f t="shared" si="4"/>
        <v>0</v>
      </c>
      <c r="H95" s="116">
        <f>ROUND(IF(D95&lt;=0,0,8510),2)</f>
        <v>0</v>
      </c>
      <c r="I95" s="111">
        <f t="shared" si="5"/>
        <v>0</v>
      </c>
      <c r="J95" s="278">
        <f>IF(D95&gt;0,'S2'!$BZ$31,0)</f>
        <v>0</v>
      </c>
      <c r="K95" s="276">
        <f t="shared" si="6"/>
        <v>0</v>
      </c>
      <c r="L95" s="276">
        <f t="shared" si="7"/>
        <v>0</v>
      </c>
      <c r="M95" s="114"/>
      <c r="N95" s="108"/>
      <c r="P95" s="336">
        <v>8510</v>
      </c>
    </row>
    <row r="96" spans="1:16" ht="19.5" customHeight="1">
      <c r="A96" s="107"/>
      <c r="B96" s="130" t="s">
        <v>341</v>
      </c>
      <c r="D96" s="594">
        <v>0</v>
      </c>
      <c r="E96" s="113" t="s">
        <v>40</v>
      </c>
      <c r="F96" s="110">
        <f t="shared" si="3"/>
        <v>0</v>
      </c>
      <c r="G96" s="110">
        <f t="shared" si="4"/>
        <v>0</v>
      </c>
      <c r="H96" s="116">
        <f>ROUND(IF(D96&lt;=0,0,5000),2)</f>
        <v>0</v>
      </c>
      <c r="I96" s="111">
        <f t="shared" si="5"/>
        <v>0</v>
      </c>
      <c r="J96" s="278">
        <f>IF(D96&gt;0,'S2'!$BZ$31,0)</f>
        <v>0</v>
      </c>
      <c r="K96" s="276">
        <f t="shared" si="6"/>
        <v>0</v>
      </c>
      <c r="L96" s="276">
        <f t="shared" si="7"/>
        <v>0</v>
      </c>
      <c r="M96" s="114"/>
      <c r="N96" s="108"/>
      <c r="P96" s="336">
        <v>13040</v>
      </c>
    </row>
    <row r="97" spans="1:16" ht="19.5" customHeight="1">
      <c r="A97" s="107"/>
      <c r="B97" s="112" t="s">
        <v>342</v>
      </c>
      <c r="D97" s="594">
        <v>0</v>
      </c>
      <c r="E97" s="113" t="s">
        <v>40</v>
      </c>
      <c r="F97" s="110">
        <f t="shared" si="3"/>
        <v>0</v>
      </c>
      <c r="G97" s="110">
        <f t="shared" si="4"/>
        <v>0</v>
      </c>
      <c r="H97" s="116">
        <f>ROUND(IF(D97&lt;=0,0,3240),2)</f>
        <v>0</v>
      </c>
      <c r="I97" s="111">
        <f t="shared" si="5"/>
        <v>0</v>
      </c>
      <c r="J97" s="278">
        <f>IF(D97&gt;0,'S2'!$BZ$31,0)</f>
        <v>0</v>
      </c>
      <c r="K97" s="276">
        <f t="shared" si="6"/>
        <v>0</v>
      </c>
      <c r="L97" s="276">
        <f t="shared" si="7"/>
        <v>0</v>
      </c>
      <c r="M97" s="114"/>
      <c r="N97" s="108"/>
      <c r="P97" s="336">
        <v>20980</v>
      </c>
    </row>
    <row r="98" spans="1:16" ht="19.5" customHeight="1">
      <c r="A98" s="107"/>
      <c r="B98" s="112" t="s">
        <v>343</v>
      </c>
      <c r="D98" s="594">
        <v>0</v>
      </c>
      <c r="E98" s="113" t="s">
        <v>40</v>
      </c>
      <c r="F98" s="110">
        <f>IF(D98&lt;=0,0,)</f>
        <v>0</v>
      </c>
      <c r="G98" s="110">
        <f>IF(D98&lt;=0,0,)</f>
        <v>0</v>
      </c>
      <c r="H98" s="116">
        <f>ROUND(IF(D98&lt;=0,0,3860),2)</f>
        <v>0</v>
      </c>
      <c r="I98" s="111">
        <f>D98*H98</f>
        <v>0</v>
      </c>
      <c r="J98" s="278">
        <f>IF(D98&gt;0,'S2'!$BZ$31,0)</f>
        <v>0</v>
      </c>
      <c r="K98" s="276">
        <f>ROUNDDOWN(H98*J98,2)</f>
        <v>0</v>
      </c>
      <c r="L98" s="276">
        <f>D98*K98</f>
        <v>0</v>
      </c>
      <c r="M98" s="114"/>
      <c r="N98" s="108"/>
      <c r="P98" s="336">
        <v>26020</v>
      </c>
    </row>
    <row r="99" spans="1:16" ht="21">
      <c r="A99" s="109"/>
      <c r="B99" s="130" t="s">
        <v>344</v>
      </c>
      <c r="D99" s="594">
        <v>0</v>
      </c>
      <c r="E99" s="113" t="s">
        <v>40</v>
      </c>
      <c r="F99" s="110">
        <f t="shared" si="3"/>
        <v>0</v>
      </c>
      <c r="G99" s="110">
        <f t="shared" si="4"/>
        <v>0</v>
      </c>
      <c r="H99" s="282">
        <f>ROUND(IF(D99&lt;=0,0,3490),2)</f>
        <v>0</v>
      </c>
      <c r="I99" s="111">
        <f t="shared" si="5"/>
        <v>0</v>
      </c>
      <c r="J99" s="278">
        <f>IF(D99&gt;0,'S2'!$BZ$31,0)</f>
        <v>0</v>
      </c>
      <c r="K99" s="276">
        <f t="shared" si="6"/>
        <v>0</v>
      </c>
      <c r="L99" s="276">
        <f t="shared" si="7"/>
        <v>0</v>
      </c>
      <c r="M99" s="114"/>
      <c r="N99" s="108"/>
      <c r="P99" s="336">
        <v>9090</v>
      </c>
    </row>
    <row r="100" spans="1:16" ht="21">
      <c r="A100" s="109"/>
      <c r="B100" s="130" t="s">
        <v>388</v>
      </c>
      <c r="D100" s="594">
        <v>0</v>
      </c>
      <c r="E100" s="113" t="s">
        <v>40</v>
      </c>
      <c r="F100" s="110">
        <f>IF(D100&lt;=0,0,)</f>
        <v>0</v>
      </c>
      <c r="G100" s="110">
        <f>IF(D100&lt;=0,0,)</f>
        <v>0</v>
      </c>
      <c r="H100" s="282">
        <f>ROUND(IF(D100&lt;=0,0,3300),2)</f>
        <v>0</v>
      </c>
      <c r="I100" s="111">
        <f>D100*H100</f>
        <v>0</v>
      </c>
      <c r="J100" s="278">
        <f>IF(D100&gt;0,'S2'!$BZ$31,0)</f>
        <v>0</v>
      </c>
      <c r="K100" s="276">
        <f>ROUNDDOWN(H100*J100,2)</f>
        <v>0</v>
      </c>
      <c r="L100" s="276">
        <f>D100*K100</f>
        <v>0</v>
      </c>
      <c r="M100" s="114"/>
      <c r="N100" s="108"/>
      <c r="P100" s="336">
        <v>13840</v>
      </c>
    </row>
    <row r="101" spans="1:16" ht="21">
      <c r="A101" s="109"/>
      <c r="B101" s="130" t="s">
        <v>471</v>
      </c>
      <c r="D101" s="594">
        <v>0</v>
      </c>
      <c r="E101" s="113" t="s">
        <v>40</v>
      </c>
      <c r="F101" s="110">
        <f>IF(D101&lt;=0,0,)</f>
        <v>0</v>
      </c>
      <c r="G101" s="110">
        <f>IF(D101&lt;=0,0,)</f>
        <v>0</v>
      </c>
      <c r="H101" s="282">
        <f>ROUND(IF(D101&lt;=0,0,6530),2)</f>
        <v>0</v>
      </c>
      <c r="I101" s="111">
        <f>D101*H101</f>
        <v>0</v>
      </c>
      <c r="J101" s="278">
        <f>IF(D101&gt;0,'S2'!$BZ$31,0)</f>
        <v>0</v>
      </c>
      <c r="K101" s="276">
        <f>ROUNDDOWN(H101*J101,2)</f>
        <v>0</v>
      </c>
      <c r="L101" s="276">
        <f>D101*K101</f>
        <v>0</v>
      </c>
      <c r="M101" s="114"/>
      <c r="N101" s="108"/>
      <c r="P101" s="336">
        <v>18790</v>
      </c>
    </row>
    <row r="102" spans="1:16" ht="21">
      <c r="A102" s="109"/>
      <c r="B102" s="130"/>
      <c r="D102" s="594"/>
      <c r="E102" s="113"/>
      <c r="F102" s="110"/>
      <c r="G102" s="110"/>
      <c r="H102" s="116"/>
      <c r="I102" s="111"/>
      <c r="J102" s="278"/>
      <c r="K102" s="276"/>
      <c r="L102" s="276"/>
      <c r="M102" s="114"/>
      <c r="N102" s="108"/>
      <c r="P102" s="336">
        <v>9820</v>
      </c>
    </row>
    <row r="103" spans="1:16" ht="21">
      <c r="A103" s="109"/>
      <c r="B103" s="130"/>
      <c r="D103" s="594"/>
      <c r="E103" s="113"/>
      <c r="F103" s="110"/>
      <c r="G103" s="110"/>
      <c r="H103" s="116"/>
      <c r="I103" s="111"/>
      <c r="J103" s="278"/>
      <c r="K103" s="276"/>
      <c r="L103" s="276"/>
      <c r="M103" s="114"/>
      <c r="N103" s="108"/>
      <c r="P103" s="336">
        <v>5000</v>
      </c>
    </row>
    <row r="104" spans="1:16" ht="21">
      <c r="A104" s="109"/>
      <c r="B104" s="130"/>
      <c r="D104" s="594"/>
      <c r="E104" s="113"/>
      <c r="F104" s="110"/>
      <c r="G104" s="110"/>
      <c r="H104" s="116"/>
      <c r="I104" s="111"/>
      <c r="J104" s="278"/>
      <c r="K104" s="276"/>
      <c r="L104" s="276"/>
      <c r="M104" s="114"/>
      <c r="N104" s="108"/>
      <c r="P104" s="336">
        <v>3720</v>
      </c>
    </row>
    <row r="105" spans="1:16" ht="21">
      <c r="A105" s="109"/>
      <c r="B105" s="130"/>
      <c r="D105" s="594"/>
      <c r="E105" s="113"/>
      <c r="F105" s="110"/>
      <c r="G105" s="110"/>
      <c r="H105" s="116"/>
      <c r="I105" s="111"/>
      <c r="J105" s="278"/>
      <c r="K105" s="276"/>
      <c r="L105" s="276"/>
      <c r="M105" s="114"/>
      <c r="N105" s="108"/>
      <c r="P105" s="336">
        <v>4490</v>
      </c>
    </row>
    <row r="106" spans="1:16" ht="19.5" customHeight="1">
      <c r="A106" s="107"/>
      <c r="B106" s="130"/>
      <c r="D106" s="609"/>
      <c r="E106" s="113"/>
      <c r="F106" s="110"/>
      <c r="G106" s="110"/>
      <c r="H106" s="116"/>
      <c r="I106" s="111"/>
      <c r="J106" s="276"/>
      <c r="K106" s="276"/>
      <c r="L106" s="276"/>
      <c r="M106" s="114"/>
      <c r="N106" s="108"/>
      <c r="P106" s="336">
        <v>2700</v>
      </c>
    </row>
    <row r="107" spans="1:16" ht="21">
      <c r="A107" s="118"/>
      <c r="B107" s="119"/>
      <c r="C107" s="599" t="s">
        <v>142</v>
      </c>
      <c r="D107" s="600"/>
      <c r="E107" s="120"/>
      <c r="F107" s="120"/>
      <c r="G107" s="120"/>
      <c r="H107" s="120"/>
      <c r="I107" s="610"/>
      <c r="J107" s="611"/>
      <c r="K107" s="611"/>
      <c r="L107" s="610"/>
      <c r="M107" s="119"/>
      <c r="N107" s="213"/>
      <c r="P107" s="336">
        <v>2950</v>
      </c>
    </row>
    <row r="108" spans="1:16" ht="23.25">
      <c r="A108" s="750" t="s">
        <v>57</v>
      </c>
      <c r="B108" s="750"/>
      <c r="C108" s="750"/>
      <c r="D108" s="750"/>
      <c r="E108" s="750"/>
      <c r="F108" s="750"/>
      <c r="G108" s="750"/>
      <c r="H108" s="750"/>
      <c r="I108" s="750"/>
      <c r="J108" s="750"/>
      <c r="K108" s="750"/>
      <c r="L108" s="750"/>
      <c r="M108" s="750"/>
      <c r="P108" s="336">
        <v>4060</v>
      </c>
    </row>
    <row r="109" spans="2:16" ht="21">
      <c r="B109" s="591" t="s">
        <v>42</v>
      </c>
      <c r="C109" s="98" t="str">
        <f>C2</f>
        <v>เทศบาลตำบลเม็งราย อำเภอพญาเม็งราย จังหวัดเชียงราย</v>
      </c>
      <c r="G109" s="96" t="s">
        <v>23</v>
      </c>
      <c r="I109" s="96" t="str">
        <f>$I$2</f>
        <v>บ้านเม็งราย</v>
      </c>
      <c r="P109" s="336">
        <v>4060</v>
      </c>
    </row>
    <row r="110" spans="2:16" ht="21">
      <c r="B110" s="591" t="s">
        <v>43</v>
      </c>
      <c r="C110" s="98" t="str">
        <f>C3</f>
        <v>หมู่ที่ 10 ต.เม็งรายอ.พญาเม็งรายจ.เชียงราย</v>
      </c>
      <c r="G110" s="96" t="s">
        <v>261</v>
      </c>
      <c r="I110" s="257">
        <f>$I$3</f>
        <v>1.42</v>
      </c>
      <c r="J110" s="98" t="s">
        <v>44</v>
      </c>
      <c r="K110" s="98"/>
      <c r="L110" s="98"/>
      <c r="P110" s="336">
        <v>6340</v>
      </c>
    </row>
    <row r="111" spans="1:16" ht="21">
      <c r="A111" s="99" t="s">
        <v>0</v>
      </c>
      <c r="B111" s="100"/>
      <c r="C111" s="101" t="s">
        <v>45</v>
      </c>
      <c r="D111" s="339" t="s">
        <v>24</v>
      </c>
      <c r="E111" s="99" t="s">
        <v>25</v>
      </c>
      <c r="F111" s="769" t="s">
        <v>26</v>
      </c>
      <c r="G111" s="781"/>
      <c r="H111" s="770"/>
      <c r="I111" s="99" t="s">
        <v>27</v>
      </c>
      <c r="J111" s="768" t="s">
        <v>2</v>
      </c>
      <c r="K111" s="769" t="s">
        <v>268</v>
      </c>
      <c r="L111" s="770"/>
      <c r="M111" s="773" t="s">
        <v>20</v>
      </c>
      <c r="N111" s="774"/>
      <c r="P111" s="336">
        <v>6340</v>
      </c>
    </row>
    <row r="112" spans="1:16" ht="21">
      <c r="A112" s="102"/>
      <c r="B112" s="103"/>
      <c r="C112" s="104"/>
      <c r="D112" s="592"/>
      <c r="E112" s="102"/>
      <c r="F112" s="105" t="s">
        <v>28</v>
      </c>
      <c r="G112" s="105" t="s">
        <v>29</v>
      </c>
      <c r="H112" s="105" t="s">
        <v>30</v>
      </c>
      <c r="I112" s="102" t="s">
        <v>31</v>
      </c>
      <c r="J112" s="768"/>
      <c r="K112" s="277" t="s">
        <v>269</v>
      </c>
      <c r="L112" s="105" t="s">
        <v>30</v>
      </c>
      <c r="M112" s="103"/>
      <c r="N112" s="205"/>
      <c r="P112" s="336">
        <v>4290</v>
      </c>
    </row>
    <row r="113" spans="1:16" ht="21">
      <c r="A113" s="109"/>
      <c r="B113" s="121"/>
      <c r="C113" s="101" t="s">
        <v>143</v>
      </c>
      <c r="D113" s="604"/>
      <c r="E113" s="109"/>
      <c r="F113" s="109"/>
      <c r="G113" s="109"/>
      <c r="H113" s="109"/>
      <c r="I113" s="605"/>
      <c r="J113" s="606"/>
      <c r="K113" s="606"/>
      <c r="L113" s="605"/>
      <c r="M113" s="100"/>
      <c r="N113" s="135"/>
      <c r="P113" s="336">
        <v>4290</v>
      </c>
    </row>
    <row r="114" spans="1:16" ht="21">
      <c r="A114" s="107"/>
      <c r="B114" s="130" t="s">
        <v>345</v>
      </c>
      <c r="D114" s="594">
        <v>0</v>
      </c>
      <c r="E114" s="113" t="s">
        <v>40</v>
      </c>
      <c r="F114" s="110">
        <f>IF(D114&lt;=0,0,)</f>
        <v>0</v>
      </c>
      <c r="G114" s="110">
        <f>IF(D114&lt;=0,0,)</f>
        <v>0</v>
      </c>
      <c r="H114" s="282">
        <f>ROUND(IF(D114&lt;=0,0,4570),2)</f>
        <v>0</v>
      </c>
      <c r="I114" s="111">
        <f aca="true" t="shared" si="8" ref="I114:I129">D114*H114</f>
        <v>0</v>
      </c>
      <c r="J114" s="278">
        <f>IF(D114&gt;0,'S2'!$BZ$31,0)</f>
        <v>0</v>
      </c>
      <c r="K114" s="276">
        <f aca="true" t="shared" si="9" ref="K114:K129">ROUNDDOWN(H114*J114,2)</f>
        <v>0</v>
      </c>
      <c r="L114" s="276">
        <f aca="true" t="shared" si="10" ref="L114:L129">D114*K114</f>
        <v>0</v>
      </c>
      <c r="M114" s="114"/>
      <c r="N114" s="108"/>
      <c r="P114" s="336">
        <v>4290</v>
      </c>
    </row>
    <row r="115" spans="1:16" ht="19.5" customHeight="1">
      <c r="A115" s="107"/>
      <c r="B115" s="130" t="s">
        <v>346</v>
      </c>
      <c r="D115" s="594">
        <v>0</v>
      </c>
      <c r="E115" s="113" t="s">
        <v>40</v>
      </c>
      <c r="F115" s="110">
        <f>IF(D115&lt;=0,0,)</f>
        <v>0</v>
      </c>
      <c r="G115" s="110">
        <f>IF(D115&lt;=0,0,)</f>
        <v>0</v>
      </c>
      <c r="H115" s="116">
        <f>ROUND(IF(D115&lt;=0,0,),2)</f>
        <v>0</v>
      </c>
      <c r="I115" s="111">
        <f t="shared" si="8"/>
        <v>0</v>
      </c>
      <c r="J115" s="278">
        <f>IF(D115&gt;0,'S2'!$BZ$31,0)</f>
        <v>0</v>
      </c>
      <c r="K115" s="276">
        <f t="shared" si="9"/>
        <v>0</v>
      </c>
      <c r="L115" s="276">
        <f t="shared" si="10"/>
        <v>0</v>
      </c>
      <c r="M115" s="114"/>
      <c r="N115" s="108"/>
      <c r="P115" s="336">
        <v>4290</v>
      </c>
    </row>
    <row r="116" spans="1:16" ht="19.5" customHeight="1">
      <c r="A116" s="107"/>
      <c r="B116" s="130" t="s">
        <v>347</v>
      </c>
      <c r="D116" s="594">
        <v>0</v>
      </c>
      <c r="E116" s="113" t="s">
        <v>40</v>
      </c>
      <c r="F116" s="110">
        <f>IF(D116&lt;=0,0,)</f>
        <v>0</v>
      </c>
      <c r="G116" s="110">
        <f>IF(D116&lt;=0,0,)</f>
        <v>0</v>
      </c>
      <c r="H116" s="116">
        <f>ROUND(IF(D116&lt;=0,0,),2)</f>
        <v>0</v>
      </c>
      <c r="I116" s="111">
        <f t="shared" si="8"/>
        <v>0</v>
      </c>
      <c r="J116" s="278">
        <f>IF(D116&gt;0,'S2'!$BZ$31,0)</f>
        <v>0</v>
      </c>
      <c r="K116" s="276">
        <f t="shared" si="9"/>
        <v>0</v>
      </c>
      <c r="L116" s="276">
        <f t="shared" si="10"/>
        <v>0</v>
      </c>
      <c r="M116" s="114"/>
      <c r="N116" s="108"/>
      <c r="P116" s="336">
        <v>6250</v>
      </c>
    </row>
    <row r="117" spans="1:16" ht="19.5" customHeight="1">
      <c r="A117" s="107"/>
      <c r="B117" s="130" t="s">
        <v>348</v>
      </c>
      <c r="D117" s="594">
        <v>0</v>
      </c>
      <c r="E117" s="113" t="s">
        <v>40</v>
      </c>
      <c r="F117" s="110">
        <f>IF(D117&lt;=0,0,)</f>
        <v>0</v>
      </c>
      <c r="G117" s="110">
        <f>IF(D117&lt;=0,0,)</f>
        <v>0</v>
      </c>
      <c r="H117" s="116">
        <f>ROUND(IF(D117&lt;=0,0,),2)</f>
        <v>0</v>
      </c>
      <c r="I117" s="111">
        <f t="shared" si="8"/>
        <v>0</v>
      </c>
      <c r="J117" s="278">
        <f>IF(D117&gt;0,'S2'!$BZ$31,0)</f>
        <v>0</v>
      </c>
      <c r="K117" s="276">
        <f t="shared" si="9"/>
        <v>0</v>
      </c>
      <c r="L117" s="276">
        <f t="shared" si="10"/>
        <v>0</v>
      </c>
      <c r="M117" s="114"/>
      <c r="N117" s="108"/>
      <c r="P117" s="336">
        <v>6250</v>
      </c>
    </row>
    <row r="118" spans="1:16" ht="19.5" customHeight="1">
      <c r="A118" s="107"/>
      <c r="B118" s="130" t="s">
        <v>381</v>
      </c>
      <c r="D118" s="594">
        <v>0</v>
      </c>
      <c r="E118" s="113" t="s">
        <v>40</v>
      </c>
      <c r="F118" s="110">
        <f>IF(D118&lt;=0,0,)</f>
        <v>0</v>
      </c>
      <c r="G118" s="110">
        <f>IF(D118&lt;=0,0,)</f>
        <v>0</v>
      </c>
      <c r="H118" s="116">
        <f>ROUND(IF(D118&lt;=0,0,4810),2)</f>
        <v>0</v>
      </c>
      <c r="I118" s="111">
        <f t="shared" si="8"/>
        <v>0</v>
      </c>
      <c r="J118" s="278">
        <f>IF(D118&gt;0,'S2'!$BZ$31,0)</f>
        <v>0</v>
      </c>
      <c r="K118" s="276">
        <f t="shared" si="9"/>
        <v>0</v>
      </c>
      <c r="L118" s="276">
        <f t="shared" si="10"/>
        <v>0</v>
      </c>
      <c r="M118" s="114"/>
      <c r="N118" s="108"/>
      <c r="P118" s="336">
        <v>4440</v>
      </c>
    </row>
    <row r="119" spans="1:16" ht="21">
      <c r="A119" s="107"/>
      <c r="B119" s="131" t="s">
        <v>349</v>
      </c>
      <c r="D119" s="594">
        <v>0</v>
      </c>
      <c r="E119" s="138" t="s">
        <v>41</v>
      </c>
      <c r="F119" s="110">
        <f aca="true" t="shared" si="11" ref="F119:F129">IF(D119&lt;=0,0,)</f>
        <v>0</v>
      </c>
      <c r="G119" s="110">
        <f aca="true" t="shared" si="12" ref="G119:G129">IF(D119&lt;=0,0,)</f>
        <v>0</v>
      </c>
      <c r="H119" s="116">
        <f>ROUND(IF(D119&lt;=0,0,620),2)</f>
        <v>0</v>
      </c>
      <c r="I119" s="111">
        <f t="shared" si="8"/>
        <v>0</v>
      </c>
      <c r="J119" s="278">
        <f>IF(D119&gt;0,'S2'!$BZ$31,0)</f>
        <v>0</v>
      </c>
      <c r="K119" s="276">
        <f t="shared" si="9"/>
        <v>0</v>
      </c>
      <c r="L119" s="276">
        <f t="shared" si="10"/>
        <v>0</v>
      </c>
      <c r="M119" s="114"/>
      <c r="N119" s="108"/>
      <c r="P119" s="336">
        <v>4440</v>
      </c>
    </row>
    <row r="120" spans="1:16" ht="21">
      <c r="A120" s="107"/>
      <c r="B120" s="131" t="s">
        <v>350</v>
      </c>
      <c r="D120" s="594">
        <v>0</v>
      </c>
      <c r="E120" s="138" t="s">
        <v>41</v>
      </c>
      <c r="F120" s="110">
        <f t="shared" si="11"/>
        <v>0</v>
      </c>
      <c r="G120" s="110">
        <f t="shared" si="12"/>
        <v>0</v>
      </c>
      <c r="H120" s="116">
        <f>ROUND(IF(D120&lt;=0,0,2260),2)</f>
        <v>0</v>
      </c>
      <c r="I120" s="111">
        <f t="shared" si="8"/>
        <v>0</v>
      </c>
      <c r="J120" s="278">
        <f>IF(D120&gt;0,'S2'!$BZ$31,0)</f>
        <v>0</v>
      </c>
      <c r="K120" s="276">
        <f t="shared" si="9"/>
        <v>0</v>
      </c>
      <c r="L120" s="276">
        <f t="shared" si="10"/>
        <v>0</v>
      </c>
      <c r="M120" s="114"/>
      <c r="N120" s="108"/>
      <c r="P120" s="336">
        <v>6550</v>
      </c>
    </row>
    <row r="121" spans="1:16" ht="21">
      <c r="A121" s="107"/>
      <c r="B121" s="131" t="s">
        <v>351</v>
      </c>
      <c r="D121" s="594">
        <v>0</v>
      </c>
      <c r="E121" s="138" t="s">
        <v>41</v>
      </c>
      <c r="F121" s="110">
        <f t="shared" si="11"/>
        <v>0</v>
      </c>
      <c r="G121" s="110">
        <f t="shared" si="12"/>
        <v>0</v>
      </c>
      <c r="H121" s="116">
        <f>ROUND(IF(D121&lt;=0,0,340),2)</f>
        <v>0</v>
      </c>
      <c r="I121" s="111">
        <f t="shared" si="8"/>
        <v>0</v>
      </c>
      <c r="J121" s="278">
        <f>IF(D121&gt;0,'S2'!$BZ$31,0)</f>
        <v>0</v>
      </c>
      <c r="K121" s="276">
        <f t="shared" si="9"/>
        <v>0</v>
      </c>
      <c r="L121" s="276">
        <f t="shared" si="10"/>
        <v>0</v>
      </c>
      <c r="M121" s="114"/>
      <c r="N121" s="108"/>
      <c r="P121" s="336">
        <v>4590</v>
      </c>
    </row>
    <row r="122" spans="1:16" ht="21">
      <c r="A122" s="107"/>
      <c r="B122" s="131" t="s">
        <v>352</v>
      </c>
      <c r="D122" s="594">
        <v>0</v>
      </c>
      <c r="E122" s="138" t="s">
        <v>41</v>
      </c>
      <c r="F122" s="110">
        <f t="shared" si="11"/>
        <v>0</v>
      </c>
      <c r="G122" s="110">
        <f t="shared" si="12"/>
        <v>0</v>
      </c>
      <c r="H122" s="282">
        <f>ROUND(IF(D122&lt;=0,0,90),2)</f>
        <v>0</v>
      </c>
      <c r="I122" s="111">
        <f t="shared" si="8"/>
        <v>0</v>
      </c>
      <c r="J122" s="278">
        <f>IF(D122&gt;0,'S2'!$BZ$31,0)</f>
        <v>0</v>
      </c>
      <c r="K122" s="276">
        <f t="shared" si="9"/>
        <v>0</v>
      </c>
      <c r="L122" s="276">
        <f t="shared" si="10"/>
        <v>0</v>
      </c>
      <c r="M122" s="114"/>
      <c r="N122" s="108"/>
      <c r="P122" s="336">
        <v>10940</v>
      </c>
    </row>
    <row r="123" spans="1:16" ht="21">
      <c r="A123" s="107"/>
      <c r="B123" s="131" t="s">
        <v>353</v>
      </c>
      <c r="D123" s="594">
        <v>0</v>
      </c>
      <c r="E123" s="138" t="s">
        <v>55</v>
      </c>
      <c r="F123" s="110">
        <f t="shared" si="11"/>
        <v>0</v>
      </c>
      <c r="G123" s="110">
        <f t="shared" si="12"/>
        <v>0</v>
      </c>
      <c r="H123" s="116">
        <f>ROUND(IF(D123&lt;=0,0,1730),2)</f>
        <v>0</v>
      </c>
      <c r="I123" s="111">
        <f t="shared" si="8"/>
        <v>0</v>
      </c>
      <c r="J123" s="278">
        <f>IF(D123&gt;0,'S2'!$BZ$31,0)</f>
        <v>0</v>
      </c>
      <c r="K123" s="276">
        <f t="shared" si="9"/>
        <v>0</v>
      </c>
      <c r="L123" s="276">
        <f t="shared" si="10"/>
        <v>0</v>
      </c>
      <c r="M123" s="114"/>
      <c r="N123" s="108"/>
      <c r="O123" s="96">
        <f>+D123/4</f>
        <v>0</v>
      </c>
      <c r="P123" s="336">
        <v>8950</v>
      </c>
    </row>
    <row r="124" spans="1:16" ht="21">
      <c r="A124" s="107"/>
      <c r="B124" s="131" t="s">
        <v>394</v>
      </c>
      <c r="D124" s="612">
        <v>0</v>
      </c>
      <c r="E124" s="138" t="s">
        <v>55</v>
      </c>
      <c r="F124" s="110">
        <f t="shared" si="11"/>
        <v>0</v>
      </c>
      <c r="G124" s="110">
        <f t="shared" si="12"/>
        <v>0</v>
      </c>
      <c r="H124" s="116">
        <f>ROUND(IF(D124&lt;=0,0,1330),2)</f>
        <v>0</v>
      </c>
      <c r="I124" s="111">
        <f t="shared" si="8"/>
        <v>0</v>
      </c>
      <c r="J124" s="278">
        <f>IF(D124&gt;0,'S2'!$BZ$31,0)</f>
        <v>0</v>
      </c>
      <c r="K124" s="276">
        <f t="shared" si="9"/>
        <v>0</v>
      </c>
      <c r="L124" s="276">
        <f t="shared" si="10"/>
        <v>0</v>
      </c>
      <c r="M124" s="114"/>
      <c r="N124" s="108"/>
      <c r="P124" s="336">
        <v>6550</v>
      </c>
    </row>
    <row r="125" spans="1:16" ht="21">
      <c r="A125" s="107"/>
      <c r="B125" s="131" t="s">
        <v>354</v>
      </c>
      <c r="C125" s="128"/>
      <c r="D125" s="594">
        <v>0</v>
      </c>
      <c r="E125" s="138" t="s">
        <v>128</v>
      </c>
      <c r="F125" s="110">
        <f t="shared" si="11"/>
        <v>0</v>
      </c>
      <c r="G125" s="110">
        <f t="shared" si="12"/>
        <v>0</v>
      </c>
      <c r="H125" s="282">
        <f>ROUND(IF(D125&lt;=0,0,8000),2)</f>
        <v>0</v>
      </c>
      <c r="I125" s="111">
        <f t="shared" si="8"/>
        <v>0</v>
      </c>
      <c r="J125" s="278">
        <f>IF(D125&gt;0,'S2'!$BZ$31,0)</f>
        <v>0</v>
      </c>
      <c r="K125" s="276">
        <f t="shared" si="9"/>
        <v>0</v>
      </c>
      <c r="L125" s="276">
        <f t="shared" si="10"/>
        <v>0</v>
      </c>
      <c r="M125" s="114"/>
      <c r="N125" s="108"/>
      <c r="P125" s="336">
        <v>4590</v>
      </c>
    </row>
    <row r="126" spans="1:18" ht="21">
      <c r="A126" s="107"/>
      <c r="B126" s="131" t="s">
        <v>355</v>
      </c>
      <c r="C126" s="129"/>
      <c r="D126" s="594">
        <v>0</v>
      </c>
      <c r="E126" s="138" t="s">
        <v>130</v>
      </c>
      <c r="F126" s="110">
        <f t="shared" si="11"/>
        <v>0</v>
      </c>
      <c r="G126" s="110">
        <f t="shared" si="12"/>
        <v>0</v>
      </c>
      <c r="H126" s="282">
        <f>ROUND(IF(D126&lt;=0,0,280),2)</f>
        <v>0</v>
      </c>
      <c r="I126" s="111">
        <f t="shared" si="8"/>
        <v>0</v>
      </c>
      <c r="J126" s="278">
        <f>IF(D126&gt;0,'S2'!$BZ$31,0)</f>
        <v>0</v>
      </c>
      <c r="K126" s="276">
        <f t="shared" si="9"/>
        <v>0</v>
      </c>
      <c r="L126" s="276">
        <f t="shared" si="10"/>
        <v>0</v>
      </c>
      <c r="M126" s="114"/>
      <c r="N126" s="108"/>
      <c r="O126" s="144"/>
      <c r="P126" s="336">
        <v>10940</v>
      </c>
      <c r="Q126" s="201" t="s">
        <v>130</v>
      </c>
      <c r="R126" s="96">
        <f>+P3/10</f>
        <v>149</v>
      </c>
    </row>
    <row r="127" spans="1:18" ht="21">
      <c r="A127" s="107"/>
      <c r="B127" s="131" t="s">
        <v>356</v>
      </c>
      <c r="C127" s="128"/>
      <c r="D127" s="594">
        <v>0</v>
      </c>
      <c r="E127" s="138" t="s">
        <v>128</v>
      </c>
      <c r="F127" s="110">
        <f t="shared" si="11"/>
        <v>0</v>
      </c>
      <c r="G127" s="110">
        <f t="shared" si="12"/>
        <v>0</v>
      </c>
      <c r="H127" s="282">
        <f>ROUND(IF(D127&lt;=0,0,19000),2)</f>
        <v>0</v>
      </c>
      <c r="I127" s="111">
        <f t="shared" si="8"/>
        <v>0</v>
      </c>
      <c r="J127" s="278">
        <f>IF(D127&gt;0,'S2'!$BZ$31,0)</f>
        <v>0</v>
      </c>
      <c r="K127" s="276">
        <f t="shared" si="9"/>
        <v>0</v>
      </c>
      <c r="L127" s="276">
        <f t="shared" si="10"/>
        <v>0</v>
      </c>
      <c r="M127" s="114"/>
      <c r="N127" s="108"/>
      <c r="P127" s="336">
        <v>8950</v>
      </c>
      <c r="R127" s="96">
        <v>252</v>
      </c>
    </row>
    <row r="128" spans="1:16" ht="21">
      <c r="A128" s="107"/>
      <c r="B128" s="131" t="s">
        <v>357</v>
      </c>
      <c r="C128" s="128"/>
      <c r="D128" s="594">
        <v>0</v>
      </c>
      <c r="E128" s="138" t="s">
        <v>128</v>
      </c>
      <c r="F128" s="110">
        <f t="shared" si="11"/>
        <v>0</v>
      </c>
      <c r="G128" s="110">
        <f t="shared" si="12"/>
        <v>0</v>
      </c>
      <c r="H128" s="282">
        <f>ROUND(IF(D128&lt;=0,0,5000),2)</f>
        <v>0</v>
      </c>
      <c r="I128" s="111">
        <f t="shared" si="8"/>
        <v>0</v>
      </c>
      <c r="J128" s="278">
        <f>IF(D128&gt;0,'S2'!$BZ$31,0)</f>
        <v>0</v>
      </c>
      <c r="K128" s="276">
        <f t="shared" si="9"/>
        <v>0</v>
      </c>
      <c r="L128" s="276">
        <f t="shared" si="10"/>
        <v>0</v>
      </c>
      <c r="M128" s="114"/>
      <c r="N128" s="108"/>
      <c r="P128" s="336">
        <v>10400</v>
      </c>
    </row>
    <row r="129" spans="1:16" ht="21">
      <c r="A129" s="107"/>
      <c r="B129" s="765" t="s">
        <v>358</v>
      </c>
      <c r="C129" s="766"/>
      <c r="D129" s="594">
        <v>0</v>
      </c>
      <c r="E129" s="138" t="s">
        <v>55</v>
      </c>
      <c r="F129" s="110">
        <f t="shared" si="11"/>
        <v>0</v>
      </c>
      <c r="G129" s="110">
        <f t="shared" si="12"/>
        <v>0</v>
      </c>
      <c r="H129" s="116">
        <f>ROUND(IF(D129&lt;=0,0,870),2)</f>
        <v>0</v>
      </c>
      <c r="I129" s="111">
        <f t="shared" si="8"/>
        <v>0</v>
      </c>
      <c r="J129" s="278">
        <f>IF(D129&gt;0,'S2'!$BZ$31,0)</f>
        <v>0</v>
      </c>
      <c r="K129" s="276">
        <f t="shared" si="9"/>
        <v>0</v>
      </c>
      <c r="L129" s="276">
        <f t="shared" si="10"/>
        <v>0</v>
      </c>
      <c r="M129" s="114"/>
      <c r="N129" s="108"/>
      <c r="P129" s="336">
        <v>9050</v>
      </c>
    </row>
    <row r="130" spans="1:16" ht="21">
      <c r="A130" s="107"/>
      <c r="B130" s="131" t="s">
        <v>359</v>
      </c>
      <c r="C130" s="128"/>
      <c r="D130" s="594">
        <v>0</v>
      </c>
      <c r="E130" s="138" t="s">
        <v>117</v>
      </c>
      <c r="F130" s="110">
        <f>IF(D130&lt;=0,0,)</f>
        <v>0</v>
      </c>
      <c r="G130" s="110">
        <f>IF(D130&lt;=0,0,)</f>
        <v>0</v>
      </c>
      <c r="H130" s="116">
        <f>ROUND(IF(D130&lt;=0,0,2417),2)</f>
        <v>0</v>
      </c>
      <c r="I130" s="111">
        <f>D130*H130</f>
        <v>0</v>
      </c>
      <c r="J130" s="278">
        <f>1.07*0</f>
        <v>0</v>
      </c>
      <c r="K130" s="276">
        <f>ROUNDDOWN(H130*J130,2)</f>
        <v>0</v>
      </c>
      <c r="L130" s="276">
        <f>D130*K130</f>
        <v>0</v>
      </c>
      <c r="M130" s="114"/>
      <c r="N130" s="108"/>
      <c r="P130" s="336">
        <v>11850</v>
      </c>
    </row>
    <row r="131" spans="1:16" ht="21">
      <c r="A131" s="107"/>
      <c r="B131" s="130" t="s">
        <v>361</v>
      </c>
      <c r="C131" s="131"/>
      <c r="D131" s="609"/>
      <c r="E131" s="138"/>
      <c r="F131" s="110"/>
      <c r="G131" s="110"/>
      <c r="H131" s="116"/>
      <c r="I131" s="111"/>
      <c r="J131" s="276"/>
      <c r="K131" s="276"/>
      <c r="L131" s="276"/>
      <c r="M131" s="114"/>
      <c r="N131" s="108"/>
      <c r="P131" s="337"/>
    </row>
    <row r="132" spans="1:16" ht="21">
      <c r="A132" s="107"/>
      <c r="B132" s="765" t="s">
        <v>362</v>
      </c>
      <c r="C132" s="766"/>
      <c r="D132" s="613">
        <v>0</v>
      </c>
      <c r="E132" s="138" t="s">
        <v>205</v>
      </c>
      <c r="F132" s="110">
        <f>IF(D132&lt;=0,0,)</f>
        <v>0</v>
      </c>
      <c r="G132" s="110">
        <f>IF(D132&lt;=0,0,)</f>
        <v>0</v>
      </c>
      <c r="H132" s="116">
        <f>ROUND(IF(D132&lt;=0,0,1300),2)</f>
        <v>0</v>
      </c>
      <c r="I132" s="111">
        <f>D132*H132</f>
        <v>0</v>
      </c>
      <c r="J132" s="278">
        <f>IF(D132&gt;0,'S2'!$BZ$31,0)</f>
        <v>0</v>
      </c>
      <c r="K132" s="276">
        <f>ROUNDDOWN(H132*J132,2)</f>
        <v>0</v>
      </c>
      <c r="L132" s="276">
        <f>D132*K132</f>
        <v>0</v>
      </c>
      <c r="M132" s="114"/>
      <c r="N132" s="108"/>
      <c r="P132" s="336"/>
    </row>
    <row r="133" spans="1:16" ht="21">
      <c r="A133" s="107"/>
      <c r="B133" s="765" t="s">
        <v>363</v>
      </c>
      <c r="C133" s="766"/>
      <c r="D133" s="613">
        <v>0</v>
      </c>
      <c r="E133" s="138" t="s">
        <v>364</v>
      </c>
      <c r="F133" s="110">
        <f>IF(D133&lt;=0,0,)</f>
        <v>0</v>
      </c>
      <c r="G133" s="110">
        <f>IF(D133&lt;=0,0,)</f>
        <v>0</v>
      </c>
      <c r="H133" s="116">
        <f>ROUND(IF(D133&lt;=0,0,11090),2)</f>
        <v>0</v>
      </c>
      <c r="I133" s="111">
        <f>D133*H133</f>
        <v>0</v>
      </c>
      <c r="J133" s="278">
        <f>IF(D133&gt;0,'S2'!$BZ$31,0)</f>
        <v>0</v>
      </c>
      <c r="K133" s="276">
        <f>ROUNDDOWN(H133*J133,2)</f>
        <v>0</v>
      </c>
      <c r="L133" s="276">
        <f>D133*K133</f>
        <v>0</v>
      </c>
      <c r="M133" s="114"/>
      <c r="N133" s="108"/>
      <c r="P133" s="336">
        <v>19000</v>
      </c>
    </row>
    <row r="134" spans="1:16" ht="21">
      <c r="A134" s="107"/>
      <c r="B134" s="765" t="s">
        <v>365</v>
      </c>
      <c r="C134" s="766"/>
      <c r="D134" s="613">
        <v>0</v>
      </c>
      <c r="E134" s="138" t="s">
        <v>205</v>
      </c>
      <c r="F134" s="110">
        <f>IF(D134&lt;=0,0,)</f>
        <v>0</v>
      </c>
      <c r="G134" s="110">
        <f>IF(D134&lt;=0,0,)</f>
        <v>0</v>
      </c>
      <c r="H134" s="116">
        <f>ROUND(IF(D134&lt;=0,0,370),2)</f>
        <v>0</v>
      </c>
      <c r="I134" s="111">
        <f>D134*H134</f>
        <v>0</v>
      </c>
      <c r="J134" s="278">
        <f>IF(D134&gt;0,'S2'!$BZ$31,0)</f>
        <v>0</v>
      </c>
      <c r="K134" s="276">
        <f>ROUNDDOWN(H134*J134,2)</f>
        <v>0</v>
      </c>
      <c r="L134" s="276">
        <f>D134*K134</f>
        <v>0</v>
      </c>
      <c r="M134" s="114"/>
      <c r="N134" s="108"/>
      <c r="P134" s="336">
        <v>21100</v>
      </c>
    </row>
    <row r="135" spans="1:16" ht="21">
      <c r="A135" s="107"/>
      <c r="B135" s="765" t="s">
        <v>366</v>
      </c>
      <c r="C135" s="766"/>
      <c r="D135" s="613">
        <v>0</v>
      </c>
      <c r="E135" s="138" t="s">
        <v>205</v>
      </c>
      <c r="F135" s="110">
        <f>IF(D135&lt;=0,0,)</f>
        <v>0</v>
      </c>
      <c r="G135" s="110">
        <f>IF(D135&lt;=0,0,)</f>
        <v>0</v>
      </c>
      <c r="H135" s="116">
        <f>ROUND(IF(D135&lt;=0,0,3850),2)</f>
        <v>0</v>
      </c>
      <c r="I135" s="111">
        <f>D135*H135</f>
        <v>0</v>
      </c>
      <c r="J135" s="278">
        <f>IF(D135&gt;0,'S2'!$BZ$31,0)</f>
        <v>0</v>
      </c>
      <c r="K135" s="276">
        <f>ROUNDDOWN(H135*J135,2)</f>
        <v>0</v>
      </c>
      <c r="L135" s="276">
        <f>D135*K135</f>
        <v>0</v>
      </c>
      <c r="M135" s="114"/>
      <c r="N135" s="108"/>
      <c r="P135" s="336">
        <v>20200</v>
      </c>
    </row>
    <row r="136" spans="1:14" ht="21">
      <c r="A136" s="107"/>
      <c r="B136" s="131"/>
      <c r="C136" s="131"/>
      <c r="D136" s="609"/>
      <c r="E136" s="138"/>
      <c r="F136" s="110"/>
      <c r="G136" s="110"/>
      <c r="H136" s="116"/>
      <c r="I136" s="111"/>
      <c r="J136" s="276"/>
      <c r="K136" s="276"/>
      <c r="L136" s="276"/>
      <c r="M136" s="114"/>
      <c r="N136" s="108"/>
    </row>
    <row r="137" spans="1:14" ht="21">
      <c r="A137" s="107"/>
      <c r="B137" s="131"/>
      <c r="C137" s="131"/>
      <c r="D137" s="609"/>
      <c r="E137" s="138"/>
      <c r="F137" s="110"/>
      <c r="G137" s="110"/>
      <c r="H137" s="116"/>
      <c r="I137" s="111"/>
      <c r="J137" s="276"/>
      <c r="K137" s="276"/>
      <c r="L137" s="276"/>
      <c r="M137" s="114"/>
      <c r="N137" s="108"/>
    </row>
    <row r="138" spans="1:14" ht="21">
      <c r="A138" s="107"/>
      <c r="B138" s="131"/>
      <c r="C138" s="131"/>
      <c r="D138" s="609"/>
      <c r="E138" s="138"/>
      <c r="F138" s="110"/>
      <c r="G138" s="110"/>
      <c r="H138" s="116"/>
      <c r="I138" s="111"/>
      <c r="J138" s="276"/>
      <c r="K138" s="276"/>
      <c r="L138" s="276"/>
      <c r="M138" s="114"/>
      <c r="N138" s="108"/>
    </row>
    <row r="139" spans="1:14" ht="21">
      <c r="A139" s="107"/>
      <c r="B139" s="131"/>
      <c r="C139" s="128"/>
      <c r="D139" s="597"/>
      <c r="E139" s="132"/>
      <c r="F139" s="110"/>
      <c r="G139" s="110"/>
      <c r="H139" s="111"/>
      <c r="I139" s="111"/>
      <c r="J139" s="276"/>
      <c r="K139" s="276"/>
      <c r="L139" s="276"/>
      <c r="M139" s="114"/>
      <c r="N139" s="108"/>
    </row>
    <row r="140" spans="1:14" ht="21">
      <c r="A140" s="107"/>
      <c r="B140" s="133"/>
      <c r="C140" s="128"/>
      <c r="D140" s="597"/>
      <c r="E140" s="132"/>
      <c r="F140" s="110"/>
      <c r="G140" s="110"/>
      <c r="H140" s="111"/>
      <c r="I140" s="111"/>
      <c r="J140" s="276"/>
      <c r="K140" s="276"/>
      <c r="L140" s="276"/>
      <c r="M140" s="114"/>
      <c r="N140" s="108"/>
    </row>
    <row r="141" spans="1:14" ht="21">
      <c r="A141" s="107"/>
      <c r="B141" s="122"/>
      <c r="C141" s="123"/>
      <c r="D141" s="614"/>
      <c r="E141" s="118"/>
      <c r="F141" s="124"/>
      <c r="G141" s="124"/>
      <c r="H141" s="111"/>
      <c r="I141" s="111"/>
      <c r="J141" s="276"/>
      <c r="K141" s="276"/>
      <c r="L141" s="276"/>
      <c r="M141" s="122"/>
      <c r="N141" s="205"/>
    </row>
    <row r="142" spans="1:14" ht="21">
      <c r="A142" s="118"/>
      <c r="B142" s="122"/>
      <c r="C142" s="104" t="s">
        <v>30</v>
      </c>
      <c r="D142" s="615"/>
      <c r="E142" s="118"/>
      <c r="F142" s="118"/>
      <c r="G142" s="118"/>
      <c r="H142" s="120"/>
      <c r="I142" s="610"/>
      <c r="J142" s="611"/>
      <c r="K142" s="611"/>
      <c r="L142" s="610"/>
      <c r="M142" s="119"/>
      <c r="N142" s="213"/>
    </row>
    <row r="143" spans="1:14" ht="24">
      <c r="A143" s="97"/>
      <c r="C143" s="589"/>
      <c r="D143" s="409"/>
      <c r="E143" s="97"/>
      <c r="F143" s="97"/>
      <c r="G143" s="97"/>
      <c r="H143" s="97"/>
      <c r="I143" s="616"/>
      <c r="J143" s="617"/>
      <c r="K143" s="617"/>
      <c r="L143" s="617"/>
      <c r="M143" s="97"/>
      <c r="N143" s="97"/>
    </row>
    <row r="144" spans="1:14" ht="23.25">
      <c r="A144" s="97"/>
      <c r="B144" s="632"/>
      <c r="C144" s="656"/>
      <c r="D144" s="650"/>
      <c r="E144" s="635"/>
      <c r="F144" s="632" t="s">
        <v>716</v>
      </c>
      <c r="G144" s="633"/>
      <c r="H144" s="637"/>
      <c r="I144" s="617"/>
      <c r="J144" s="617"/>
      <c r="K144" s="617"/>
      <c r="L144" s="617"/>
      <c r="M144" s="97"/>
      <c r="N144" s="97"/>
    </row>
    <row r="145" spans="2:8" ht="23.25">
      <c r="B145" s="638"/>
      <c r="C145" s="653"/>
      <c r="D145" s="655"/>
      <c r="E145" s="640"/>
      <c r="F145" s="638" t="s">
        <v>717</v>
      </c>
      <c r="G145" s="633"/>
      <c r="H145" s="636"/>
    </row>
    <row r="146" spans="2:9" ht="23.25">
      <c r="B146" s="639"/>
      <c r="C146" s="657"/>
      <c r="D146" s="656"/>
      <c r="E146" s="641"/>
      <c r="F146" s="639" t="s">
        <v>391</v>
      </c>
      <c r="G146" s="633"/>
      <c r="H146" s="636"/>
      <c r="I146" s="125"/>
    </row>
    <row r="147" spans="2:9" ht="23.25">
      <c r="B147" s="632"/>
      <c r="C147" s="653"/>
      <c r="D147" s="650"/>
      <c r="E147" s="641"/>
      <c r="F147" s="632" t="s">
        <v>718</v>
      </c>
      <c r="G147" s="642"/>
      <c r="H147" s="636"/>
      <c r="I147" s="125"/>
    </row>
    <row r="148" spans="2:12" ht="23.25">
      <c r="B148" s="643"/>
      <c r="C148" s="657"/>
      <c r="D148" s="659"/>
      <c r="E148" s="644"/>
      <c r="F148" s="636"/>
      <c r="G148" s="636"/>
      <c r="H148" s="636"/>
      <c r="I148" s="125"/>
      <c r="J148" s="125"/>
      <c r="K148" s="125"/>
      <c r="L148" s="125"/>
    </row>
    <row r="149" spans="2:12" ht="23.25">
      <c r="B149" s="642"/>
      <c r="C149" s="653"/>
      <c r="D149" s="658"/>
      <c r="E149" s="633"/>
      <c r="F149" s="636"/>
      <c r="G149" s="636"/>
      <c r="H149" s="636"/>
      <c r="I149" s="590"/>
      <c r="J149" s="125"/>
      <c r="K149" s="125"/>
      <c r="L149" s="125"/>
    </row>
    <row r="150" spans="2:12" ht="23.25">
      <c r="B150" s="645"/>
      <c r="C150" s="657"/>
      <c r="D150" s="661"/>
      <c r="E150" s="634"/>
      <c r="F150" s="645"/>
      <c r="G150" s="636"/>
      <c r="H150" s="636"/>
      <c r="J150" s="272"/>
      <c r="L150" s="125"/>
    </row>
    <row r="151" spans="2:8" ht="23.25">
      <c r="B151" s="645"/>
      <c r="C151" s="645"/>
      <c r="D151" s="645"/>
      <c r="E151" s="634"/>
      <c r="F151" s="645"/>
      <c r="G151" s="636"/>
      <c r="H151" s="636"/>
    </row>
    <row r="152" spans="3:4" ht="24">
      <c r="C152" s="588"/>
      <c r="D152" s="396"/>
    </row>
  </sheetData>
  <sheetProtection/>
  <mergeCells count="47">
    <mergeCell ref="M92:N92"/>
    <mergeCell ref="M74:N74"/>
    <mergeCell ref="M88:N88"/>
    <mergeCell ref="M81:N81"/>
    <mergeCell ref="M80:N80"/>
    <mergeCell ref="M79:N79"/>
    <mergeCell ref="M91:N91"/>
    <mergeCell ref="M23:N23"/>
    <mergeCell ref="A108:M108"/>
    <mergeCell ref="F111:H111"/>
    <mergeCell ref="F4:H4"/>
    <mergeCell ref="F62:H62"/>
    <mergeCell ref="B21:C21"/>
    <mergeCell ref="M111:N111"/>
    <mergeCell ref="M78:N78"/>
    <mergeCell ref="M4:N4"/>
    <mergeCell ref="M73:N73"/>
    <mergeCell ref="A1:M1"/>
    <mergeCell ref="A59:M59"/>
    <mergeCell ref="M82:N82"/>
    <mergeCell ref="M83:N83"/>
    <mergeCell ref="M84:N84"/>
    <mergeCell ref="M85:N85"/>
    <mergeCell ref="M48:N48"/>
    <mergeCell ref="M77:N77"/>
    <mergeCell ref="M16:N16"/>
    <mergeCell ref="M49:N49"/>
    <mergeCell ref="M15:N15"/>
    <mergeCell ref="J111:J112"/>
    <mergeCell ref="K111:L111"/>
    <mergeCell ref="M62:N62"/>
    <mergeCell ref="B11:C11"/>
    <mergeCell ref="B129:C129"/>
    <mergeCell ref="M94:N94"/>
    <mergeCell ref="M40:N40"/>
    <mergeCell ref="M26:N26"/>
    <mergeCell ref="M27:N27"/>
    <mergeCell ref="B132:C132"/>
    <mergeCell ref="B133:C133"/>
    <mergeCell ref="B134:C134"/>
    <mergeCell ref="B135:C135"/>
    <mergeCell ref="Q2:R2"/>
    <mergeCell ref="J4:J5"/>
    <mergeCell ref="K4:L4"/>
    <mergeCell ref="J62:J63"/>
    <mergeCell ref="K62:L62"/>
    <mergeCell ref="Q23:R23"/>
  </mergeCells>
  <printOptions horizontalCentered="1"/>
  <pageMargins left="0.15748031496062992" right="0.15748031496062992" top="0.4330708661417323" bottom="0.3937007874015748" header="0" footer="0"/>
  <pageSetup blackAndWhite="1" horizontalDpi="300" verticalDpi="300" orientation="portrait" paperSize="9" scale="68" r:id="rId3"/>
  <rowBreaks count="2" manualBreakCount="2">
    <brk id="58" max="255" man="1"/>
    <brk id="107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8"/>
  <sheetViews>
    <sheetView view="pageBreakPreview" zoomScale="115" zoomScaleSheetLayoutView="115" zoomScalePageLayoutView="0" workbookViewId="0" topLeftCell="B28">
      <selection activeCell="G30" sqref="G30:H33"/>
    </sheetView>
  </sheetViews>
  <sheetFormatPr defaultColWidth="9.140625" defaultRowHeight="21.75"/>
  <cols>
    <col min="1" max="1" width="9.140625" style="96" customWidth="1"/>
    <col min="2" max="2" width="4.00390625" style="96" customWidth="1"/>
    <col min="3" max="3" width="11.7109375" style="96" customWidth="1"/>
    <col min="4" max="4" width="7.8515625" style="96" customWidth="1"/>
    <col min="5" max="5" width="6.57421875" style="96" customWidth="1"/>
    <col min="6" max="6" width="6.8515625" style="96" customWidth="1"/>
    <col min="7" max="7" width="9.00390625" style="96" customWidth="1"/>
    <col min="8" max="8" width="7.7109375" style="96" customWidth="1"/>
    <col min="9" max="9" width="9.140625" style="96" customWidth="1"/>
    <col min="10" max="10" width="14.140625" style="126" customWidth="1"/>
    <col min="11" max="11" width="6.28125" style="127" customWidth="1"/>
    <col min="12" max="12" width="7.8515625" style="96" customWidth="1"/>
    <col min="13" max="13" width="5.140625" style="96" customWidth="1"/>
    <col min="14" max="15" width="9.140625" style="96" customWidth="1"/>
    <col min="16" max="16" width="12.00390625" style="96" bestFit="1" customWidth="1"/>
    <col min="17" max="17" width="20.140625" style="96" customWidth="1"/>
    <col min="18" max="18" width="9.140625" style="96" customWidth="1"/>
    <col min="19" max="19" width="10.00390625" style="96" bestFit="1" customWidth="1"/>
    <col min="20" max="16384" width="9.140625" style="96" customWidth="1"/>
  </cols>
  <sheetData>
    <row r="1" spans="1:13" s="125" customFormat="1" ht="23.25" customHeight="1">
      <c r="A1" s="125" t="s">
        <v>625</v>
      </c>
      <c r="B1" s="767" t="s">
        <v>624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</row>
    <row r="2" spans="2:13" s="125" customFormat="1" ht="23.25" customHeight="1">
      <c r="B2" s="767" t="str">
        <f>ข้อมูล!$B$2</f>
        <v>เทศบาลตำบลเม็งราย อำเภอพญาเม็งราย จังหวัดเชียงราย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</row>
    <row r="3" ht="21">
      <c r="I3" s="212" t="str">
        <f>ข้อมูล!$K$4</f>
        <v>วันที่</v>
      </c>
    </row>
    <row r="4" spans="2:4" ht="21">
      <c r="B4" s="96" t="s">
        <v>385</v>
      </c>
      <c r="D4" s="128" t="str">
        <f>+ข้อมูล!C5</f>
        <v>ปรับปรุงถนนหินคลุกสู่พื้นที่การเกษตร บ้านเม็งราย หมู่ที่ 10</v>
      </c>
    </row>
    <row r="5" ht="21">
      <c r="B5" s="96" t="s">
        <v>472</v>
      </c>
    </row>
    <row r="6" ht="21">
      <c r="B6" s="128" t="s">
        <v>618</v>
      </c>
    </row>
    <row r="7" ht="21">
      <c r="B7" s="128" t="s">
        <v>623</v>
      </c>
    </row>
    <row r="8" ht="21">
      <c r="B8" s="128" t="s">
        <v>619</v>
      </c>
    </row>
    <row r="9" spans="2:4" ht="21">
      <c r="B9" s="128" t="s">
        <v>608</v>
      </c>
      <c r="D9" s="128"/>
    </row>
    <row r="10" spans="2:4" ht="21">
      <c r="B10" s="96" t="s">
        <v>596</v>
      </c>
      <c r="D10" s="128" t="str">
        <f>+ข้อมูล!C6</f>
        <v>เทศบาลตำบลเม็งราย อำเภอพญาเม็งราย จังหวัดเชียงราย</v>
      </c>
    </row>
    <row r="11" spans="2:11" ht="21.75" customHeight="1">
      <c r="B11" s="96" t="s">
        <v>597</v>
      </c>
      <c r="D11" s="396" t="str">
        <f>+ข้อมูล!C7</f>
        <v>บ้านเม็งราย</v>
      </c>
      <c r="E11" s="396"/>
      <c r="F11" s="396"/>
      <c r="G11" s="396"/>
      <c r="H11" s="98" t="s">
        <v>165</v>
      </c>
      <c r="I11" s="96" t="str">
        <f>+ข้อมูล!H7</f>
        <v>บ้านเม็งราย</v>
      </c>
      <c r="J11" s="96"/>
      <c r="K11" s="96"/>
    </row>
    <row r="12" spans="2:11" ht="21.75" customHeight="1">
      <c r="B12" s="96" t="s">
        <v>598</v>
      </c>
      <c r="D12" s="98" t="str">
        <f>+ข้อมูล!C8</f>
        <v>หมู่ที่ 10 ต.เม็งรายอ.พญาเม็งรายจ.เชียงราย</v>
      </c>
      <c r="H12" s="788" t="s">
        <v>599</v>
      </c>
      <c r="I12" s="788"/>
      <c r="J12" s="202">
        <f>ข้อมูล!H8</f>
        <v>2.4</v>
      </c>
      <c r="K12" s="127" t="s">
        <v>44</v>
      </c>
    </row>
    <row r="13" spans="2:10" ht="21">
      <c r="B13" s="96" t="s">
        <v>600</v>
      </c>
      <c r="D13" s="128" t="s">
        <v>166</v>
      </c>
      <c r="F13" s="270" t="s">
        <v>8</v>
      </c>
      <c r="H13" s="96" t="s">
        <v>386</v>
      </c>
      <c r="I13" s="412">
        <v>6</v>
      </c>
      <c r="J13" s="410" t="s">
        <v>55</v>
      </c>
    </row>
    <row r="14" spans="2:10" ht="21">
      <c r="B14" s="96" t="s">
        <v>167</v>
      </c>
      <c r="D14" s="128" t="s">
        <v>168</v>
      </c>
      <c r="F14" s="270" t="s">
        <v>479</v>
      </c>
      <c r="H14" s="96" t="s">
        <v>386</v>
      </c>
      <c r="I14" s="413" t="s">
        <v>479</v>
      </c>
      <c r="J14" s="410" t="s">
        <v>55</v>
      </c>
    </row>
    <row r="15" spans="2:12" ht="21">
      <c r="B15" s="97" t="s">
        <v>169</v>
      </c>
      <c r="C15" s="97"/>
      <c r="D15" s="97"/>
      <c r="E15" s="97"/>
      <c r="F15" s="97"/>
      <c r="G15" s="408">
        <f>+'ปร.4'!I3</f>
        <v>1.42</v>
      </c>
      <c r="H15" s="476" t="s">
        <v>379</v>
      </c>
      <c r="I15" s="582" t="s">
        <v>555</v>
      </c>
      <c r="J15" s="271">
        <v>0</v>
      </c>
      <c r="K15" s="200" t="s">
        <v>170</v>
      </c>
      <c r="L15" s="271" t="s">
        <v>620</v>
      </c>
    </row>
    <row r="16" spans="3:17" ht="21">
      <c r="C16" s="129"/>
      <c r="D16" s="646"/>
      <c r="E16" s="552"/>
      <c r="F16" s="553"/>
      <c r="G16" s="552"/>
      <c r="H16" s="646"/>
      <c r="I16" s="646"/>
      <c r="J16" s="552"/>
      <c r="K16" s="553"/>
      <c r="L16" s="552"/>
      <c r="O16" s="340"/>
      <c r="P16" s="204"/>
      <c r="Q16" s="203"/>
    </row>
    <row r="17" spans="2:13" ht="21.75" customHeight="1">
      <c r="B17" s="105" t="s">
        <v>0</v>
      </c>
      <c r="C17" s="773" t="s">
        <v>1</v>
      </c>
      <c r="D17" s="806"/>
      <c r="E17" s="806"/>
      <c r="F17" s="806"/>
      <c r="G17" s="806"/>
      <c r="H17" s="774"/>
      <c r="I17" s="807" t="s">
        <v>172</v>
      </c>
      <c r="J17" s="808"/>
      <c r="K17" s="803" t="s">
        <v>173</v>
      </c>
      <c r="L17" s="804"/>
      <c r="M17" s="805"/>
    </row>
    <row r="18" spans="2:13" ht="21">
      <c r="B18" s="121">
        <v>1</v>
      </c>
      <c r="C18" s="811" t="s">
        <v>271</v>
      </c>
      <c r="D18" s="812"/>
      <c r="E18" s="812"/>
      <c r="F18" s="812"/>
      <c r="G18" s="812"/>
      <c r="H18" s="813"/>
      <c r="I18" s="809"/>
      <c r="J18" s="810"/>
      <c r="K18" s="207" t="s">
        <v>2</v>
      </c>
      <c r="L18" s="134"/>
      <c r="M18" s="108"/>
    </row>
    <row r="19" spans="2:13" ht="21">
      <c r="B19" s="121">
        <v>2</v>
      </c>
      <c r="C19" s="782" t="s">
        <v>603</v>
      </c>
      <c r="D19" s="784"/>
      <c r="E19" s="784"/>
      <c r="F19" s="784"/>
      <c r="G19" s="784"/>
      <c r="H19" s="785"/>
      <c r="I19" s="786"/>
      <c r="J19" s="787"/>
      <c r="K19" s="207" t="s">
        <v>174</v>
      </c>
      <c r="L19" s="97"/>
      <c r="M19" s="267">
        <f>ข้อมูล!$Q$8/100</f>
        <v>0</v>
      </c>
    </row>
    <row r="20" spans="2:13" ht="21">
      <c r="B20" s="114"/>
      <c r="C20" s="782"/>
      <c r="D20" s="784"/>
      <c r="E20" s="784"/>
      <c r="F20" s="784"/>
      <c r="G20" s="784"/>
      <c r="H20" s="785"/>
      <c r="I20" s="786"/>
      <c r="J20" s="787"/>
      <c r="K20" s="207" t="s">
        <v>175</v>
      </c>
      <c r="L20" s="97"/>
      <c r="M20" s="267">
        <f>ข้อมูล!$Q$7/100</f>
        <v>0.06</v>
      </c>
    </row>
    <row r="21" spans="2:13" ht="21">
      <c r="B21" s="114"/>
      <c r="C21" s="782"/>
      <c r="D21" s="783"/>
      <c r="E21" s="784"/>
      <c r="F21" s="784"/>
      <c r="G21" s="784"/>
      <c r="H21" s="785"/>
      <c r="I21" s="786"/>
      <c r="J21" s="787"/>
      <c r="K21" s="207" t="s">
        <v>176</v>
      </c>
      <c r="L21" s="97"/>
      <c r="M21" s="267">
        <f>ข้อมูล!$Q$10/100</f>
        <v>0</v>
      </c>
    </row>
    <row r="22" spans="2:13" ht="21">
      <c r="B22" s="114"/>
      <c r="C22" s="782"/>
      <c r="D22" s="784"/>
      <c r="E22" s="784"/>
      <c r="F22" s="784"/>
      <c r="G22" s="784"/>
      <c r="H22" s="785"/>
      <c r="I22" s="786"/>
      <c r="J22" s="787"/>
      <c r="K22" s="207" t="s">
        <v>177</v>
      </c>
      <c r="L22" s="268" t="str">
        <f>ข้อมูล!$E$145</f>
        <v>ฝนตกชุก 1*</v>
      </c>
      <c r="M22" s="108"/>
    </row>
    <row r="23" spans="2:13" ht="21">
      <c r="B23" s="122"/>
      <c r="C23" s="789"/>
      <c r="D23" s="790"/>
      <c r="E23" s="790"/>
      <c r="F23" s="790"/>
      <c r="G23" s="790"/>
      <c r="H23" s="791"/>
      <c r="I23" s="792"/>
      <c r="J23" s="793"/>
      <c r="K23" s="647"/>
      <c r="L23" s="97"/>
      <c r="M23" s="108"/>
    </row>
    <row r="24" spans="2:17" ht="21">
      <c r="B24" s="114" t="s">
        <v>178</v>
      </c>
      <c r="C24" s="114" t="s">
        <v>272</v>
      </c>
      <c r="I24" s="794"/>
      <c r="J24" s="795"/>
      <c r="K24" s="206"/>
      <c r="L24" s="134"/>
      <c r="M24" s="135"/>
      <c r="P24" s="96" t="s">
        <v>286</v>
      </c>
      <c r="Q24" s="96" t="s">
        <v>287</v>
      </c>
    </row>
    <row r="25" spans="2:17" ht="21.75" thickBot="1">
      <c r="B25" s="114"/>
      <c r="C25" s="114" t="s">
        <v>622</v>
      </c>
      <c r="I25" s="796"/>
      <c r="J25" s="797"/>
      <c r="K25" s="207"/>
      <c r="L25" s="97"/>
      <c r="M25" s="108"/>
      <c r="P25" s="338">
        <v>14700000</v>
      </c>
      <c r="Q25" s="648">
        <f>P25-I25</f>
        <v>14700000</v>
      </c>
    </row>
    <row r="26" spans="2:16" ht="21.75" thickTop="1">
      <c r="B26" s="122"/>
      <c r="C26" s="583" t="s">
        <v>715</v>
      </c>
      <c r="D26" s="584"/>
      <c r="E26" s="123"/>
      <c r="F26" s="123"/>
      <c r="G26" s="123"/>
      <c r="H26" s="123"/>
      <c r="I26" s="123"/>
      <c r="J26" s="281"/>
      <c r="K26" s="208"/>
      <c r="L26" s="123"/>
      <c r="M26" s="205"/>
      <c r="P26" s="96" t="s">
        <v>301</v>
      </c>
    </row>
    <row r="27" spans="3:7" ht="21">
      <c r="C27" s="96" t="s">
        <v>179</v>
      </c>
      <c r="E27" s="800">
        <f>G15</f>
        <v>1.42</v>
      </c>
      <c r="F27" s="800"/>
      <c r="G27" s="96" t="s">
        <v>44</v>
      </c>
    </row>
    <row r="28" spans="3:7" ht="21">
      <c r="C28" s="96" t="s">
        <v>180</v>
      </c>
      <c r="E28" s="801"/>
      <c r="F28" s="801"/>
      <c r="G28" s="96" t="s">
        <v>47</v>
      </c>
    </row>
    <row r="29" spans="2:11" ht="21.75">
      <c r="B29" s="585"/>
      <c r="C29" s="649"/>
      <c r="D29" s="409"/>
      <c r="E29" s="409"/>
      <c r="F29" s="409"/>
      <c r="G29" s="409"/>
      <c r="H29" s="409"/>
      <c r="I29" s="409"/>
      <c r="J29" s="586"/>
      <c r="K29" s="414"/>
    </row>
    <row r="30" spans="3:11" s="125" customFormat="1" ht="24" customHeight="1">
      <c r="C30" s="656"/>
      <c r="D30" s="650"/>
      <c r="G30" s="632" t="s">
        <v>716</v>
      </c>
      <c r="H30" s="633"/>
      <c r="I30" s="654"/>
      <c r="J30" s="586"/>
      <c r="K30" s="414"/>
    </row>
    <row r="31" spans="3:9" s="125" customFormat="1" ht="24" customHeight="1">
      <c r="C31" s="653"/>
      <c r="D31" s="655"/>
      <c r="G31" s="638" t="s">
        <v>717</v>
      </c>
      <c r="H31" s="633"/>
      <c r="I31" s="654"/>
    </row>
    <row r="32" spans="3:9" s="125" customFormat="1" ht="24" customHeight="1">
      <c r="C32" s="657"/>
      <c r="D32" s="656"/>
      <c r="G32" s="639" t="s">
        <v>391</v>
      </c>
      <c r="H32" s="633"/>
      <c r="I32" s="654"/>
    </row>
    <row r="33" spans="3:9" s="125" customFormat="1" ht="23.25">
      <c r="C33" s="653"/>
      <c r="D33" s="650"/>
      <c r="G33" s="632" t="s">
        <v>718</v>
      </c>
      <c r="H33" s="642"/>
      <c r="I33" s="654"/>
    </row>
    <row r="34" spans="3:11" s="125" customFormat="1" ht="21">
      <c r="C34" s="657"/>
      <c r="D34" s="659"/>
      <c r="H34" s="660"/>
      <c r="I34" s="654"/>
      <c r="J34" s="396"/>
      <c r="K34" s="396"/>
    </row>
    <row r="35" spans="3:13" s="125" customFormat="1" ht="21" customHeight="1">
      <c r="C35" s="653"/>
      <c r="D35" s="658"/>
      <c r="H35" s="651"/>
      <c r="I35" s="654"/>
      <c r="J35" s="396"/>
      <c r="K35" s="396"/>
      <c r="L35" s="411"/>
      <c r="M35" s="136"/>
    </row>
    <row r="36" spans="2:20" s="125" customFormat="1" ht="21" customHeight="1">
      <c r="B36" s="661"/>
      <c r="C36" s="657"/>
      <c r="D36" s="661"/>
      <c r="H36" s="652"/>
      <c r="I36" s="661"/>
      <c r="L36" s="411"/>
      <c r="M36" s="136"/>
      <c r="O36" s="98"/>
      <c r="P36" s="788"/>
      <c r="Q36" s="788"/>
      <c r="R36" s="788"/>
      <c r="S36" s="799"/>
      <c r="T36" s="799"/>
    </row>
    <row r="37" spans="2:20" s="125" customFormat="1" ht="21" customHeight="1">
      <c r="B37" s="661"/>
      <c r="C37" s="661"/>
      <c r="D37" s="661"/>
      <c r="H37" s="652"/>
      <c r="I37" s="661"/>
      <c r="L37" s="411"/>
      <c r="M37" s="136"/>
      <c r="O37" s="98"/>
      <c r="P37" s="136"/>
      <c r="Q37" s="136"/>
      <c r="R37" s="136"/>
      <c r="S37" s="136"/>
      <c r="T37" s="98"/>
    </row>
    <row r="38" spans="3:20" s="125" customFormat="1" ht="21" customHeight="1">
      <c r="C38" s="662"/>
      <c r="D38" s="396"/>
      <c r="E38" s="396"/>
      <c r="F38" s="396"/>
      <c r="G38" s="397"/>
      <c r="L38" s="411"/>
      <c r="M38" s="136"/>
      <c r="O38" s="554"/>
      <c r="P38" s="554"/>
      <c r="Q38" s="554"/>
      <c r="R38" s="554"/>
      <c r="S38" s="554"/>
      <c r="T38" s="98"/>
    </row>
    <row r="39" spans="2:13" s="125" customFormat="1" ht="21.75" customHeight="1">
      <c r="B39" s="396"/>
      <c r="C39" s="396"/>
      <c r="D39" s="396"/>
      <c r="E39" s="396"/>
      <c r="F39" s="396"/>
      <c r="G39" s="397"/>
      <c r="I39" s="396"/>
      <c r="J39" s="396"/>
      <c r="K39" s="398"/>
      <c r="L39" s="411"/>
      <c r="M39" s="136"/>
    </row>
    <row r="40" spans="2:18" s="125" customFormat="1" ht="21.75" customHeight="1">
      <c r="B40" s="396"/>
      <c r="G40" s="398"/>
      <c r="O40" s="802"/>
      <c r="P40" s="802"/>
      <c r="Q40" s="802"/>
      <c r="R40" s="802"/>
    </row>
    <row r="41" spans="3:13" s="125" customFormat="1" ht="19.5" customHeight="1">
      <c r="C41" s="396"/>
      <c r="D41" s="396"/>
      <c r="E41" s="396"/>
      <c r="F41" s="396"/>
      <c r="G41" s="397"/>
      <c r="H41" s="96"/>
      <c r="L41" s="411"/>
      <c r="M41" s="136"/>
    </row>
    <row r="42" spans="2:20" ht="21.75">
      <c r="B42" s="396"/>
      <c r="C42" s="555"/>
      <c r="D42" s="555"/>
      <c r="E42" s="555"/>
      <c r="F42" s="475"/>
      <c r="G42" s="397"/>
      <c r="L42" s="411"/>
      <c r="M42" s="98"/>
      <c r="O42" s="767"/>
      <c r="P42" s="767"/>
      <c r="Q42" s="767"/>
      <c r="R42" s="767"/>
      <c r="S42" s="799"/>
      <c r="T42" s="799"/>
    </row>
    <row r="43" spans="2:20" ht="21">
      <c r="B43" s="396"/>
      <c r="C43" s="556"/>
      <c r="D43" s="556"/>
      <c r="E43" s="556"/>
      <c r="F43" s="474"/>
      <c r="G43" s="397"/>
      <c r="I43" s="201"/>
      <c r="J43" s="201"/>
      <c r="K43" s="201"/>
      <c r="L43" s="411"/>
      <c r="M43" s="98"/>
      <c r="P43" s="767"/>
      <c r="Q43" s="767"/>
      <c r="R43" s="767"/>
      <c r="S43" s="396"/>
      <c r="T43" s="396"/>
    </row>
    <row r="44" spans="2:20" ht="21">
      <c r="B44" s="396"/>
      <c r="C44" s="201"/>
      <c r="D44" s="201"/>
      <c r="E44" s="201"/>
      <c r="F44" s="396"/>
      <c r="G44" s="397"/>
      <c r="I44" s="201"/>
      <c r="J44" s="201"/>
      <c r="K44" s="201"/>
      <c r="L44" s="411"/>
      <c r="M44" s="98"/>
      <c r="O44" s="767"/>
      <c r="P44" s="767"/>
      <c r="Q44" s="767"/>
      <c r="R44" s="767"/>
      <c r="S44" s="767"/>
      <c r="T44" s="396"/>
    </row>
    <row r="45" spans="2:13" ht="18.75" customHeight="1">
      <c r="B45" s="396"/>
      <c r="C45" s="396"/>
      <c r="D45" s="396"/>
      <c r="E45" s="396"/>
      <c r="F45" s="396"/>
      <c r="G45" s="397"/>
      <c r="I45" s="396"/>
      <c r="J45" s="396"/>
      <c r="K45" s="398"/>
      <c r="L45" s="411"/>
      <c r="M45" s="98"/>
    </row>
    <row r="46" spans="2:19" ht="21.75" customHeight="1">
      <c r="B46" s="396"/>
      <c r="C46" s="396"/>
      <c r="D46" s="396"/>
      <c r="E46" s="396"/>
      <c r="F46" s="799"/>
      <c r="G46" s="799"/>
      <c r="J46" s="798"/>
      <c r="K46" s="798"/>
      <c r="P46" s="767"/>
      <c r="Q46" s="767"/>
      <c r="R46" s="767"/>
      <c r="S46" s="767"/>
    </row>
    <row r="47" spans="3:19" ht="21">
      <c r="C47" s="396"/>
      <c r="D47" s="396"/>
      <c r="E47" s="396"/>
      <c r="P47" s="767"/>
      <c r="Q47" s="767"/>
      <c r="R47" s="767"/>
      <c r="S47" s="767"/>
    </row>
    <row r="48" spans="3:5" ht="21" customHeight="1">
      <c r="C48" s="396"/>
      <c r="D48" s="396"/>
      <c r="E48" s="396"/>
    </row>
  </sheetData>
  <sheetProtection/>
  <mergeCells count="33">
    <mergeCell ref="I18:J18"/>
    <mergeCell ref="C19:H19"/>
    <mergeCell ref="I19:J19"/>
    <mergeCell ref="C20:H20"/>
    <mergeCell ref="I20:J20"/>
    <mergeCell ref="C18:H18"/>
    <mergeCell ref="B1:M1"/>
    <mergeCell ref="B2:M2"/>
    <mergeCell ref="K17:M17"/>
    <mergeCell ref="H12:I12"/>
    <mergeCell ref="C17:H17"/>
    <mergeCell ref="I17:J17"/>
    <mergeCell ref="F46:G46"/>
    <mergeCell ref="E27:F27"/>
    <mergeCell ref="E28:F28"/>
    <mergeCell ref="S42:T42"/>
    <mergeCell ref="O44:S44"/>
    <mergeCell ref="O40:R40"/>
    <mergeCell ref="P47:S47"/>
    <mergeCell ref="J46:K46"/>
    <mergeCell ref="O42:R42"/>
    <mergeCell ref="P46:S46"/>
    <mergeCell ref="P43:R43"/>
    <mergeCell ref="S36:T36"/>
    <mergeCell ref="C21:H21"/>
    <mergeCell ref="I21:J21"/>
    <mergeCell ref="C22:H22"/>
    <mergeCell ref="I22:J22"/>
    <mergeCell ref="P36:R36"/>
    <mergeCell ref="C23:H23"/>
    <mergeCell ref="I23:J23"/>
    <mergeCell ref="I24:J24"/>
    <mergeCell ref="I25:J25"/>
  </mergeCells>
  <printOptions/>
  <pageMargins left="0.65" right="0.14" top="0.5118110236220472" bottom="0.35433070866141736" header="0.5118110236220472" footer="0.35433070866141736"/>
  <pageSetup fitToHeight="1" fitToWidth="1"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"/>
  <sheetViews>
    <sheetView tabSelected="1" view="pageBreakPreview" zoomScaleNormal="93" zoomScaleSheetLayoutView="100" zoomScalePageLayoutView="0" workbookViewId="0" topLeftCell="C28">
      <selection activeCell="I10" sqref="I10"/>
    </sheetView>
  </sheetViews>
  <sheetFormatPr defaultColWidth="10.421875" defaultRowHeight="21.75"/>
  <cols>
    <col min="1" max="1" width="6.8515625" style="424" customWidth="1"/>
    <col min="2" max="2" width="59.421875" style="423" customWidth="1"/>
    <col min="3" max="3" width="9.8515625" style="424" customWidth="1"/>
    <col min="4" max="4" width="24.140625" style="428" customWidth="1"/>
    <col min="5" max="5" width="21.8515625" style="428" customWidth="1"/>
    <col min="6" max="6" width="21.57421875" style="428" customWidth="1"/>
    <col min="7" max="7" width="11.140625" style="429" customWidth="1"/>
    <col min="8" max="8" width="18.57421875" style="423" customWidth="1"/>
    <col min="9" max="9" width="20.140625" style="428" customWidth="1"/>
    <col min="10" max="16384" width="10.421875" style="423" customWidth="1"/>
  </cols>
  <sheetData>
    <row r="1" spans="1:9" ht="15">
      <c r="A1" s="814" t="s">
        <v>395</v>
      </c>
      <c r="B1" s="814"/>
      <c r="C1" s="814"/>
      <c r="D1" s="814"/>
      <c r="E1" s="814"/>
      <c r="F1" s="814"/>
      <c r="G1" s="814"/>
      <c r="H1" s="814"/>
      <c r="I1" s="814"/>
    </row>
    <row r="2" spans="2:9" ht="16.5" customHeight="1">
      <c r="B2" s="424"/>
      <c r="D2" s="425"/>
      <c r="E2" s="425"/>
      <c r="F2" s="425"/>
      <c r="G2" s="426"/>
      <c r="H2" s="424"/>
      <c r="I2" s="425"/>
    </row>
    <row r="3" spans="1:6" ht="15">
      <c r="A3" s="427" t="s">
        <v>396</v>
      </c>
      <c r="F3" s="429" t="s">
        <v>397</v>
      </c>
    </row>
    <row r="4" spans="1:6" ht="15">
      <c r="A4" s="427" t="s">
        <v>470</v>
      </c>
      <c r="F4" s="429" t="s">
        <v>398</v>
      </c>
    </row>
    <row r="5" spans="1:6" ht="15">
      <c r="A5" s="427" t="s">
        <v>399</v>
      </c>
      <c r="F5" s="429"/>
    </row>
    <row r="6" ht="15">
      <c r="F6" s="429" t="s">
        <v>601</v>
      </c>
    </row>
    <row r="7" spans="1:9" s="433" customFormat="1" ht="15">
      <c r="A7" s="430" t="s">
        <v>400</v>
      </c>
      <c r="B7" s="430" t="s">
        <v>1</v>
      </c>
      <c r="C7" s="430" t="s">
        <v>25</v>
      </c>
      <c r="D7" s="431" t="s">
        <v>24</v>
      </c>
      <c r="E7" s="431" t="s">
        <v>269</v>
      </c>
      <c r="F7" s="431" t="s">
        <v>401</v>
      </c>
      <c r="G7" s="432" t="s">
        <v>402</v>
      </c>
      <c r="H7" s="430" t="s">
        <v>403</v>
      </c>
      <c r="I7" s="431" t="s">
        <v>404</v>
      </c>
    </row>
    <row r="8" spans="1:9" ht="15">
      <c r="A8" s="434">
        <v>1</v>
      </c>
      <c r="B8" s="435" t="s">
        <v>32</v>
      </c>
      <c r="C8" s="434"/>
      <c r="D8" s="436"/>
      <c r="E8" s="436"/>
      <c r="F8" s="436"/>
      <c r="G8" s="437"/>
      <c r="H8" s="438"/>
      <c r="I8" s="436"/>
    </row>
    <row r="9" spans="1:9" ht="15">
      <c r="A9" s="439"/>
      <c r="B9" s="440" t="s">
        <v>405</v>
      </c>
      <c r="C9" s="439" t="s">
        <v>33</v>
      </c>
      <c r="D9" s="441">
        <v>0</v>
      </c>
      <c r="E9" s="441">
        <v>0</v>
      </c>
      <c r="F9" s="441">
        <f>ROUNDDOWN(D9*E9,2)</f>
        <v>0</v>
      </c>
      <c r="G9" s="442">
        <v>1.314</v>
      </c>
      <c r="H9" s="441">
        <f>ROUNDDOWN(E9*G9,2)</f>
        <v>0</v>
      </c>
      <c r="I9" s="441">
        <f>ROUNDDOWN(F9*G9,2)</f>
        <v>0</v>
      </c>
    </row>
    <row r="10" spans="1:9" ht="15">
      <c r="A10" s="439"/>
      <c r="B10" s="440" t="s">
        <v>406</v>
      </c>
      <c r="C10" s="439" t="s">
        <v>34</v>
      </c>
      <c r="D10" s="441">
        <v>41</v>
      </c>
      <c r="E10" s="441">
        <v>590.14</v>
      </c>
      <c r="F10" s="441">
        <f>ROUNDDOWN(D10*E10,2)</f>
        <v>24195.74</v>
      </c>
      <c r="G10" s="442">
        <f>G9</f>
        <v>1.314</v>
      </c>
      <c r="H10" s="441">
        <f>ROUNDDOWN(E10*G10,2)</f>
        <v>775.44</v>
      </c>
      <c r="I10" s="441">
        <f>ROUNDDOWN(F10*G10,2)</f>
        <v>31793.2</v>
      </c>
    </row>
    <row r="11" spans="1:9" ht="15">
      <c r="A11" s="439"/>
      <c r="B11" s="440" t="s">
        <v>407</v>
      </c>
      <c r="C11" s="439" t="s">
        <v>34</v>
      </c>
      <c r="D11" s="441">
        <v>1840</v>
      </c>
      <c r="E11" s="441">
        <v>317.43</v>
      </c>
      <c r="F11" s="441">
        <f>ROUNDDOWN(D11*E11,2)</f>
        <v>584071.2</v>
      </c>
      <c r="G11" s="442">
        <f>G10</f>
        <v>1.314</v>
      </c>
      <c r="H11" s="441">
        <f>ROUNDDOWN(E11*G11,2)</f>
        <v>417.1</v>
      </c>
      <c r="I11" s="441">
        <f>ROUNDDOWN(F11*G11,2)</f>
        <v>767469.55</v>
      </c>
    </row>
    <row r="12" spans="1:9" ht="15">
      <c r="A12" s="439"/>
      <c r="B12" s="440" t="s">
        <v>408</v>
      </c>
      <c r="C12" s="439" t="s">
        <v>33</v>
      </c>
      <c r="D12" s="441">
        <v>18400</v>
      </c>
      <c r="E12" s="441">
        <v>87.2</v>
      </c>
      <c r="F12" s="441">
        <f>ROUNDDOWN(D12*E12,2)</f>
        <v>1604480</v>
      </c>
      <c r="G12" s="442">
        <f>G11</f>
        <v>1.314</v>
      </c>
      <c r="H12" s="441">
        <f>ROUNDDOWN(E12*G12,2)</f>
        <v>114.58</v>
      </c>
      <c r="I12" s="441">
        <f>ROUNDDOWN(F12*G12,2)</f>
        <v>2108286.72</v>
      </c>
    </row>
    <row r="13" spans="1:9" ht="15">
      <c r="A13" s="439">
        <v>2</v>
      </c>
      <c r="B13" s="443" t="s">
        <v>409</v>
      </c>
      <c r="C13" s="439"/>
      <c r="D13" s="441"/>
      <c r="E13" s="441"/>
      <c r="F13" s="441"/>
      <c r="G13" s="442"/>
      <c r="H13" s="441"/>
      <c r="I13" s="441"/>
    </row>
    <row r="14" spans="1:9" ht="15">
      <c r="A14" s="439"/>
      <c r="B14" s="440" t="s">
        <v>410</v>
      </c>
      <c r="C14" s="439" t="s">
        <v>33</v>
      </c>
      <c r="D14" s="441">
        <v>13800</v>
      </c>
      <c r="E14" s="441">
        <v>22.33</v>
      </c>
      <c r="F14" s="441">
        <f aca="true" t="shared" si="0" ref="F14:F36">ROUNDDOWN(D14*E14,2)</f>
        <v>308154</v>
      </c>
      <c r="G14" s="442">
        <f>G9</f>
        <v>1.314</v>
      </c>
      <c r="H14" s="441">
        <f>ROUNDDOWN(E14*G14,2)</f>
        <v>29.34</v>
      </c>
      <c r="I14" s="441">
        <f>ROUNDDOWN(F14*G14,2)</f>
        <v>404914.35</v>
      </c>
    </row>
    <row r="15" spans="1:9" ht="15">
      <c r="A15" s="439"/>
      <c r="B15" s="440" t="s">
        <v>411</v>
      </c>
      <c r="C15" s="439" t="s">
        <v>33</v>
      </c>
      <c r="D15" s="441">
        <v>0</v>
      </c>
      <c r="E15" s="441">
        <v>0</v>
      </c>
      <c r="F15" s="441">
        <f t="shared" si="0"/>
        <v>0</v>
      </c>
      <c r="G15" s="442">
        <f>G10</f>
        <v>1.314</v>
      </c>
      <c r="H15" s="441">
        <f>ROUNDDOWN(E15*G15,2)</f>
        <v>0</v>
      </c>
      <c r="I15" s="441">
        <f>ROUNDDOWN(F15*G15,2)</f>
        <v>0</v>
      </c>
    </row>
    <row r="16" spans="1:9" ht="15">
      <c r="A16" s="439"/>
      <c r="B16" s="440" t="s">
        <v>412</v>
      </c>
      <c r="C16" s="439" t="s">
        <v>33</v>
      </c>
      <c r="D16" s="441">
        <v>0</v>
      </c>
      <c r="E16" s="441">
        <v>0</v>
      </c>
      <c r="F16" s="441">
        <f t="shared" si="0"/>
        <v>0</v>
      </c>
      <c r="G16" s="442">
        <f>+G9</f>
        <v>1.314</v>
      </c>
      <c r="H16" s="441">
        <f>ROUNDDOWN(E16*G16,2)</f>
        <v>0</v>
      </c>
      <c r="I16" s="441">
        <f>ROUNDDOWN(F16*G16,2)</f>
        <v>0</v>
      </c>
    </row>
    <row r="17" spans="1:9" ht="15">
      <c r="A17" s="439"/>
      <c r="B17" s="440" t="s">
        <v>413</v>
      </c>
      <c r="C17" s="439"/>
      <c r="D17" s="441"/>
      <c r="E17" s="441"/>
      <c r="F17" s="441"/>
      <c r="G17" s="442"/>
      <c r="H17" s="441"/>
      <c r="I17" s="441"/>
    </row>
    <row r="18" spans="1:9" ht="15">
      <c r="A18" s="439"/>
      <c r="B18" s="444" t="s">
        <v>373</v>
      </c>
      <c r="C18" s="439" t="s">
        <v>33</v>
      </c>
      <c r="D18" s="441">
        <f>+D14</f>
        <v>13800</v>
      </c>
      <c r="E18" s="441">
        <v>274.11</v>
      </c>
      <c r="F18" s="441">
        <f t="shared" si="0"/>
        <v>3782718</v>
      </c>
      <c r="G18" s="442">
        <f>G9</f>
        <v>1.314</v>
      </c>
      <c r="H18" s="441">
        <f>ROUNDDOWN(E18*G18,2)</f>
        <v>360.18</v>
      </c>
      <c r="I18" s="441">
        <f>ROUNDDOWN(F18*G18,2)</f>
        <v>4970491.45</v>
      </c>
    </row>
    <row r="19" spans="1:9" ht="15">
      <c r="A19" s="439"/>
      <c r="B19" s="444" t="s">
        <v>414</v>
      </c>
      <c r="C19" s="439" t="s">
        <v>33</v>
      </c>
      <c r="D19" s="441">
        <f>+D15</f>
        <v>0</v>
      </c>
      <c r="E19" s="441">
        <v>0</v>
      </c>
      <c r="F19" s="441">
        <f t="shared" si="0"/>
        <v>0</v>
      </c>
      <c r="G19" s="442">
        <f>G10</f>
        <v>1.314</v>
      </c>
      <c r="H19" s="441">
        <f>ROUNDDOWN(E19*G19,2)</f>
        <v>0</v>
      </c>
      <c r="I19" s="441">
        <f>ROUNDDOWN(F19*G19,2)</f>
        <v>0</v>
      </c>
    </row>
    <row r="20" spans="1:9" ht="15">
      <c r="A20" s="439"/>
      <c r="B20" s="444" t="s">
        <v>415</v>
      </c>
      <c r="C20" s="439" t="s">
        <v>33</v>
      </c>
      <c r="D20" s="441">
        <f>+D16</f>
        <v>0</v>
      </c>
      <c r="E20" s="441">
        <v>0</v>
      </c>
      <c r="F20" s="441">
        <f t="shared" si="0"/>
        <v>0</v>
      </c>
      <c r="G20" s="442">
        <f>+G9</f>
        <v>1.314</v>
      </c>
      <c r="H20" s="441">
        <f>ROUNDDOWN(E20*G20,2)</f>
        <v>0</v>
      </c>
      <c r="I20" s="441">
        <f>ROUNDDOWN(F20*G20,2)</f>
        <v>0</v>
      </c>
    </row>
    <row r="21" spans="1:9" ht="15">
      <c r="A21" s="439">
        <v>3</v>
      </c>
      <c r="B21" s="443" t="s">
        <v>416</v>
      </c>
      <c r="C21" s="439"/>
      <c r="D21" s="441"/>
      <c r="E21" s="441"/>
      <c r="F21" s="441"/>
      <c r="G21" s="442"/>
      <c r="H21" s="441"/>
      <c r="I21" s="441"/>
    </row>
    <row r="22" spans="1:9" ht="15">
      <c r="A22" s="439"/>
      <c r="B22" s="440" t="s">
        <v>417</v>
      </c>
      <c r="C22" s="439" t="s">
        <v>33</v>
      </c>
      <c r="D22" s="441">
        <v>4600</v>
      </c>
      <c r="E22" s="441">
        <f>+E14</f>
        <v>22.33</v>
      </c>
      <c r="F22" s="441">
        <f t="shared" si="0"/>
        <v>102718</v>
      </c>
      <c r="G22" s="442">
        <f>+G9</f>
        <v>1.314</v>
      </c>
      <c r="H22" s="441">
        <f>ROUNDDOWN(E22*G22,2)</f>
        <v>29.34</v>
      </c>
      <c r="I22" s="441">
        <f>ROUNDDOWN(F22*G22,2)</f>
        <v>134971.45</v>
      </c>
    </row>
    <row r="23" spans="1:9" ht="15">
      <c r="A23" s="439"/>
      <c r="B23" s="440" t="s">
        <v>418</v>
      </c>
      <c r="C23" s="439" t="s">
        <v>33</v>
      </c>
      <c r="D23" s="441"/>
      <c r="E23" s="441"/>
      <c r="F23" s="441"/>
      <c r="G23" s="442"/>
      <c r="H23" s="441"/>
      <c r="I23" s="441"/>
    </row>
    <row r="24" spans="1:9" ht="15">
      <c r="A24" s="439"/>
      <c r="B24" s="440" t="s">
        <v>419</v>
      </c>
      <c r="C24" s="439"/>
      <c r="D24" s="441"/>
      <c r="E24" s="441"/>
      <c r="F24" s="441"/>
      <c r="G24" s="442"/>
      <c r="H24" s="441"/>
      <c r="I24" s="441"/>
    </row>
    <row r="25" spans="1:9" ht="15">
      <c r="A25" s="439"/>
      <c r="B25" s="444" t="s">
        <v>420</v>
      </c>
      <c r="C25" s="439" t="s">
        <v>33</v>
      </c>
      <c r="D25" s="441">
        <v>4600</v>
      </c>
      <c r="E25" s="441">
        <v>274.11</v>
      </c>
      <c r="F25" s="441">
        <f t="shared" si="0"/>
        <v>1260906</v>
      </c>
      <c r="G25" s="442">
        <f>+G9</f>
        <v>1.314</v>
      </c>
      <c r="H25" s="441">
        <f>ROUNDDOWN(E25*G25,2)</f>
        <v>360.18</v>
      </c>
      <c r="I25" s="441">
        <f>ROUNDDOWN(F25*G25,2)</f>
        <v>1656830.48</v>
      </c>
    </row>
    <row r="26" spans="1:9" ht="15">
      <c r="A26" s="439"/>
      <c r="B26" s="444" t="s">
        <v>421</v>
      </c>
      <c r="C26" s="439" t="s">
        <v>33</v>
      </c>
      <c r="D26" s="441"/>
      <c r="E26" s="441"/>
      <c r="F26" s="441"/>
      <c r="G26" s="442"/>
      <c r="H26" s="441"/>
      <c r="I26" s="441"/>
    </row>
    <row r="27" spans="1:9" ht="15">
      <c r="A27" s="439">
        <v>4</v>
      </c>
      <c r="B27" s="443" t="s">
        <v>292</v>
      </c>
      <c r="C27" s="439"/>
      <c r="D27" s="441"/>
      <c r="E27" s="441"/>
      <c r="F27" s="441"/>
      <c r="G27" s="442"/>
      <c r="H27" s="441"/>
      <c r="I27" s="441"/>
    </row>
    <row r="28" spans="1:9" ht="15">
      <c r="A28" s="439"/>
      <c r="B28" s="440" t="s">
        <v>417</v>
      </c>
      <c r="C28" s="439" t="s">
        <v>33</v>
      </c>
      <c r="D28" s="441">
        <v>320</v>
      </c>
      <c r="E28" s="441">
        <f>+E22</f>
        <v>22.33</v>
      </c>
      <c r="F28" s="441">
        <f>ROUNDDOWN(D28*E28,2)</f>
        <v>7145.6</v>
      </c>
      <c r="G28" s="442">
        <f>+G9</f>
        <v>1.314</v>
      </c>
      <c r="H28" s="441">
        <f>ROUNDDOWN(E28*G28,2)</f>
        <v>29.34</v>
      </c>
      <c r="I28" s="441">
        <f>ROUNDDOWN(F28*G28,2)</f>
        <v>9389.31</v>
      </c>
    </row>
    <row r="29" spans="1:9" ht="15">
      <c r="A29" s="439"/>
      <c r="B29" s="440" t="s">
        <v>418</v>
      </c>
      <c r="C29" s="439" t="s">
        <v>33</v>
      </c>
      <c r="D29" s="441">
        <v>0</v>
      </c>
      <c r="E29" s="441">
        <f>+E15</f>
        <v>0</v>
      </c>
      <c r="F29" s="441">
        <f>ROUNDDOWN(D29*E29,2)</f>
        <v>0</v>
      </c>
      <c r="G29" s="442">
        <f>G10</f>
        <v>1.314</v>
      </c>
      <c r="H29" s="441">
        <f>ROUNDDOWN(E29*G29,2)</f>
        <v>0</v>
      </c>
      <c r="I29" s="441">
        <f>ROUNDDOWN(F29*G29,2)</f>
        <v>0</v>
      </c>
    </row>
    <row r="30" spans="1:9" ht="15">
      <c r="A30" s="439"/>
      <c r="B30" s="440" t="s">
        <v>419</v>
      </c>
      <c r="C30" s="439"/>
      <c r="D30" s="441"/>
      <c r="E30" s="441"/>
      <c r="F30" s="441"/>
      <c r="G30" s="442"/>
      <c r="H30" s="441"/>
      <c r="I30" s="441"/>
    </row>
    <row r="31" spans="1:9" ht="15">
      <c r="A31" s="439"/>
      <c r="B31" s="444" t="s">
        <v>422</v>
      </c>
      <c r="C31" s="439" t="s">
        <v>33</v>
      </c>
      <c r="D31" s="441">
        <v>320</v>
      </c>
      <c r="E31" s="441">
        <f>+E25</f>
        <v>274.11</v>
      </c>
      <c r="F31" s="441">
        <f>ROUNDDOWN(D31*E31,2)</f>
        <v>87715.2</v>
      </c>
      <c r="G31" s="442">
        <f>+G9</f>
        <v>1.314</v>
      </c>
      <c r="H31" s="441">
        <f>ROUNDDOWN(E31*G31,2)</f>
        <v>360.18</v>
      </c>
      <c r="I31" s="441">
        <f>ROUNDDOWN(F31*G31,2)</f>
        <v>115257.77</v>
      </c>
    </row>
    <row r="32" spans="1:9" ht="15">
      <c r="A32" s="439"/>
      <c r="B32" s="444" t="s">
        <v>414</v>
      </c>
      <c r="C32" s="439" t="s">
        <v>33</v>
      </c>
      <c r="D32" s="441">
        <f>+D29</f>
        <v>0</v>
      </c>
      <c r="E32" s="441">
        <f>+E19</f>
        <v>0</v>
      </c>
      <c r="F32" s="441">
        <f>ROUNDDOWN(D32*E32,2)</f>
        <v>0</v>
      </c>
      <c r="G32" s="442">
        <f>G10</f>
        <v>1.314</v>
      </c>
      <c r="H32" s="441">
        <f>ROUNDDOWN(E32*G32,2)</f>
        <v>0</v>
      </c>
      <c r="I32" s="441">
        <f>ROUNDDOWN(F32*G32,2)</f>
        <v>0</v>
      </c>
    </row>
    <row r="33" spans="1:9" ht="15">
      <c r="A33" s="439">
        <v>4</v>
      </c>
      <c r="B33" s="443" t="s">
        <v>423</v>
      </c>
      <c r="C33" s="439"/>
      <c r="D33" s="441"/>
      <c r="E33" s="441"/>
      <c r="F33" s="441"/>
      <c r="G33" s="442"/>
      <c r="H33" s="441"/>
      <c r="I33" s="441"/>
    </row>
    <row r="34" spans="1:9" ht="15">
      <c r="A34" s="439"/>
      <c r="B34" s="440" t="s">
        <v>424</v>
      </c>
      <c r="C34" s="439" t="s">
        <v>33</v>
      </c>
      <c r="D34" s="441">
        <v>622</v>
      </c>
      <c r="E34" s="441">
        <v>290</v>
      </c>
      <c r="F34" s="441">
        <f t="shared" si="0"/>
        <v>180380</v>
      </c>
      <c r="G34" s="442">
        <f>G9</f>
        <v>1.314</v>
      </c>
      <c r="H34" s="441">
        <f>ROUNDDOWN(E34*G34,2)</f>
        <v>381.06</v>
      </c>
      <c r="I34" s="441">
        <f>ROUNDDOWN(F34*G34,2)</f>
        <v>237019.32</v>
      </c>
    </row>
    <row r="35" spans="1:9" ht="15">
      <c r="A35" s="439"/>
      <c r="B35" s="440" t="s">
        <v>425</v>
      </c>
      <c r="C35" s="439" t="s">
        <v>33</v>
      </c>
      <c r="D35" s="441">
        <v>46.8</v>
      </c>
      <c r="E35" s="441">
        <v>410</v>
      </c>
      <c r="F35" s="441">
        <f t="shared" si="0"/>
        <v>19188</v>
      </c>
      <c r="G35" s="442">
        <f>+G9</f>
        <v>1.314</v>
      </c>
      <c r="H35" s="441">
        <f>ROUNDDOWN(E35*G35,2)</f>
        <v>538.74</v>
      </c>
      <c r="I35" s="441">
        <f>ROUNDDOWN(F35*G35,2)</f>
        <v>25213.03</v>
      </c>
    </row>
    <row r="36" spans="1:9" ht="15">
      <c r="A36" s="439"/>
      <c r="B36" s="440" t="s">
        <v>426</v>
      </c>
      <c r="C36" s="439" t="s">
        <v>128</v>
      </c>
      <c r="D36" s="441">
        <v>0</v>
      </c>
      <c r="E36" s="441">
        <v>0</v>
      </c>
      <c r="F36" s="441">
        <f t="shared" si="0"/>
        <v>0</v>
      </c>
      <c r="G36" s="442"/>
      <c r="H36" s="441">
        <f>ROUNDDOWN(E36*G36,2)</f>
        <v>0</v>
      </c>
      <c r="I36" s="441">
        <f>ROUNDDOWN(F36*G36,2)</f>
        <v>0</v>
      </c>
    </row>
    <row r="37" spans="1:9" ht="15">
      <c r="A37" s="439">
        <v>5</v>
      </c>
      <c r="B37" s="443" t="s">
        <v>39</v>
      </c>
      <c r="C37" s="439"/>
      <c r="D37" s="441"/>
      <c r="E37" s="441"/>
      <c r="F37" s="441"/>
      <c r="G37" s="442"/>
      <c r="H37" s="441"/>
      <c r="I37" s="441"/>
    </row>
    <row r="38" spans="1:9" ht="15">
      <c r="A38" s="439"/>
      <c r="B38" s="440" t="s">
        <v>427</v>
      </c>
      <c r="C38" s="439"/>
      <c r="D38" s="441"/>
      <c r="E38" s="441"/>
      <c r="F38" s="441"/>
      <c r="G38" s="442"/>
      <c r="H38" s="441"/>
      <c r="I38" s="441"/>
    </row>
    <row r="39" spans="1:9" ht="15">
      <c r="A39" s="439"/>
      <c r="B39" s="440" t="s">
        <v>428</v>
      </c>
      <c r="C39" s="439" t="s">
        <v>41</v>
      </c>
      <c r="D39" s="441">
        <v>0</v>
      </c>
      <c r="E39" s="441">
        <v>400</v>
      </c>
      <c r="F39" s="441">
        <f>ROUNDDOWN(D39*E39,2)</f>
        <v>0</v>
      </c>
      <c r="G39" s="442">
        <f>G9</f>
        <v>1.314</v>
      </c>
      <c r="H39" s="441">
        <f>ROUNDDOWN(E39*G39,2)</f>
        <v>525.6</v>
      </c>
      <c r="I39" s="441">
        <f>ROUNDDOWN(F39*G39,2)</f>
        <v>0</v>
      </c>
    </row>
    <row r="40" spans="1:9" ht="15">
      <c r="A40" s="439"/>
      <c r="B40" s="440" t="s">
        <v>429</v>
      </c>
      <c r="C40" s="439" t="s">
        <v>128</v>
      </c>
      <c r="D40" s="441">
        <v>0</v>
      </c>
      <c r="E40" s="441">
        <v>5000</v>
      </c>
      <c r="F40" s="441">
        <f>ROUNDDOWN(D40*E40,2)</f>
        <v>0</v>
      </c>
      <c r="G40" s="442">
        <f>G10</f>
        <v>1.314</v>
      </c>
      <c r="H40" s="441">
        <f>ROUNDDOWN(E40*G40,2)</f>
        <v>6570</v>
      </c>
      <c r="I40" s="441">
        <f>ROUNDDOWN(F40*G40,2)</f>
        <v>0</v>
      </c>
    </row>
    <row r="41" spans="1:9" ht="15">
      <c r="A41" s="439"/>
      <c r="B41" s="440" t="s">
        <v>430</v>
      </c>
      <c r="C41" s="439" t="s">
        <v>55</v>
      </c>
      <c r="D41" s="441">
        <v>560</v>
      </c>
      <c r="E41" s="441">
        <v>100</v>
      </c>
      <c r="F41" s="441">
        <f>ROUNDDOWN(D41*E41,2)</f>
        <v>56000</v>
      </c>
      <c r="G41" s="442">
        <f>G10</f>
        <v>1.314</v>
      </c>
      <c r="H41" s="441">
        <f>ROUNDDOWN(E41*G41,2)</f>
        <v>131.4</v>
      </c>
      <c r="I41" s="441">
        <f>ROUNDDOWN(F41*G41,2)</f>
        <v>73584</v>
      </c>
    </row>
    <row r="42" spans="1:9" ht="15">
      <c r="A42" s="439"/>
      <c r="B42" s="440" t="s">
        <v>431</v>
      </c>
      <c r="C42" s="439" t="s">
        <v>40</v>
      </c>
      <c r="D42" s="441">
        <v>149</v>
      </c>
      <c r="E42" s="441">
        <v>130</v>
      </c>
      <c r="F42" s="441">
        <f>ROUNDDOWN(D42*E42,2)</f>
        <v>19370</v>
      </c>
      <c r="G42" s="442">
        <f>G9</f>
        <v>1.314</v>
      </c>
      <c r="H42" s="441">
        <f>ROUNDDOWN(E42*G42,2)</f>
        <v>170.82</v>
      </c>
      <c r="I42" s="441">
        <f>ROUNDDOWN(F42*G42,2)</f>
        <v>25452.18</v>
      </c>
    </row>
    <row r="43" spans="1:9" ht="15">
      <c r="A43" s="439"/>
      <c r="B43" s="440" t="s">
        <v>432</v>
      </c>
      <c r="C43" s="439"/>
      <c r="D43" s="441"/>
      <c r="E43" s="441"/>
      <c r="F43" s="441"/>
      <c r="G43" s="442"/>
      <c r="H43" s="441"/>
      <c r="I43" s="441"/>
    </row>
    <row r="44" spans="1:9" ht="15">
      <c r="A44" s="439"/>
      <c r="B44" s="440" t="s">
        <v>433</v>
      </c>
      <c r="C44" s="439" t="s">
        <v>40</v>
      </c>
      <c r="D44" s="441"/>
      <c r="E44" s="441"/>
      <c r="F44" s="441"/>
      <c r="G44" s="442"/>
      <c r="H44" s="441"/>
      <c r="I44" s="441"/>
    </row>
    <row r="45" spans="1:9" ht="15">
      <c r="A45" s="439"/>
      <c r="B45" s="440" t="s">
        <v>434</v>
      </c>
      <c r="C45" s="439" t="s">
        <v>40</v>
      </c>
      <c r="D45" s="441">
        <v>1</v>
      </c>
      <c r="E45" s="441">
        <v>4040</v>
      </c>
      <c r="F45" s="441">
        <f>ROUNDDOWN(D45*E45,2)</f>
        <v>4040</v>
      </c>
      <c r="G45" s="442">
        <f>G9</f>
        <v>1.314</v>
      </c>
      <c r="H45" s="441">
        <f aca="true" t="shared" si="1" ref="H45:H61">ROUNDDOWN(E45*G45,2)</f>
        <v>5308.56</v>
      </c>
      <c r="I45" s="441">
        <f>ROUNDDOWN(F45*G45,2)</f>
        <v>5308.56</v>
      </c>
    </row>
    <row r="46" spans="1:9" ht="15">
      <c r="A46" s="439"/>
      <c r="B46" s="440" t="s">
        <v>435</v>
      </c>
      <c r="C46" s="439" t="s">
        <v>40</v>
      </c>
      <c r="D46" s="445">
        <v>4</v>
      </c>
      <c r="E46" s="441">
        <v>2840</v>
      </c>
      <c r="F46" s="441">
        <f>ROUNDDOWN(D46*E46,2)</f>
        <v>11360</v>
      </c>
      <c r="G46" s="442">
        <f>G9</f>
        <v>1.314</v>
      </c>
      <c r="H46" s="441">
        <f t="shared" si="1"/>
        <v>3731.76</v>
      </c>
      <c r="I46" s="441">
        <f>ROUNDDOWN(F46*G46,2)</f>
        <v>14927.04</v>
      </c>
    </row>
    <row r="47" spans="1:9" ht="15">
      <c r="A47" s="439"/>
      <c r="B47" s="440" t="s">
        <v>436</v>
      </c>
      <c r="C47" s="439" t="s">
        <v>40</v>
      </c>
      <c r="D47" s="441">
        <v>6</v>
      </c>
      <c r="E47" s="441">
        <v>4240</v>
      </c>
      <c r="F47" s="441">
        <f aca="true" t="shared" si="2" ref="F47:F61">ROUNDDOWN(D47*E47,2)</f>
        <v>25440</v>
      </c>
      <c r="G47" s="442">
        <f>G9</f>
        <v>1.314</v>
      </c>
      <c r="H47" s="441">
        <f t="shared" si="1"/>
        <v>5571.36</v>
      </c>
      <c r="I47" s="441">
        <f>ROUNDDOWN(F47*G47,2)</f>
        <v>33428.16</v>
      </c>
    </row>
    <row r="48" spans="1:9" ht="15">
      <c r="A48" s="439"/>
      <c r="B48" s="446" t="s">
        <v>437</v>
      </c>
      <c r="C48" s="439" t="s">
        <v>40</v>
      </c>
      <c r="D48" s="441">
        <v>1</v>
      </c>
      <c r="E48" s="441">
        <v>4380</v>
      </c>
      <c r="F48" s="441">
        <f t="shared" si="2"/>
        <v>4380</v>
      </c>
      <c r="G48" s="442">
        <f>G10</f>
        <v>1.314</v>
      </c>
      <c r="H48" s="441">
        <f t="shared" si="1"/>
        <v>5755.32</v>
      </c>
      <c r="I48" s="441">
        <f aca="true" t="shared" si="3" ref="I48:I61">ROUNDDOWN(F48*G48,2)</f>
        <v>5755.32</v>
      </c>
    </row>
    <row r="49" spans="1:9" ht="15">
      <c r="A49" s="447"/>
      <c r="B49" s="446" t="s">
        <v>438</v>
      </c>
      <c r="C49" s="439" t="s">
        <v>40</v>
      </c>
      <c r="D49" s="428">
        <v>3</v>
      </c>
      <c r="E49" s="441">
        <v>8510</v>
      </c>
      <c r="F49" s="441">
        <f t="shared" si="2"/>
        <v>25530</v>
      </c>
      <c r="G49" s="442">
        <f>G48</f>
        <v>1.314</v>
      </c>
      <c r="H49" s="441">
        <f t="shared" si="1"/>
        <v>11182.14</v>
      </c>
      <c r="I49" s="441">
        <f t="shared" si="3"/>
        <v>33546.42</v>
      </c>
    </row>
    <row r="50" spans="1:9" ht="15">
      <c r="A50" s="447"/>
      <c r="B50" s="446" t="s">
        <v>439</v>
      </c>
      <c r="C50" s="439" t="s">
        <v>40</v>
      </c>
      <c r="D50" s="441">
        <v>2</v>
      </c>
      <c r="E50" s="441">
        <v>13040</v>
      </c>
      <c r="F50" s="441">
        <f t="shared" si="2"/>
        <v>26080</v>
      </c>
      <c r="G50" s="442">
        <f>G46</f>
        <v>1.314</v>
      </c>
      <c r="H50" s="441">
        <f t="shared" si="1"/>
        <v>17134.56</v>
      </c>
      <c r="I50" s="441">
        <f t="shared" si="3"/>
        <v>34269.12</v>
      </c>
    </row>
    <row r="51" spans="1:9" ht="15">
      <c r="A51" s="447"/>
      <c r="B51" s="446" t="s">
        <v>440</v>
      </c>
      <c r="C51" s="439" t="s">
        <v>40</v>
      </c>
      <c r="D51" s="441">
        <v>0</v>
      </c>
      <c r="E51" s="441">
        <v>0</v>
      </c>
      <c r="F51" s="441">
        <f t="shared" si="2"/>
        <v>0</v>
      </c>
      <c r="G51" s="442">
        <f>+G9</f>
        <v>1.314</v>
      </c>
      <c r="H51" s="441">
        <f t="shared" si="1"/>
        <v>0</v>
      </c>
      <c r="I51" s="441">
        <f t="shared" si="3"/>
        <v>0</v>
      </c>
    </row>
    <row r="52" spans="1:9" ht="15">
      <c r="A52" s="447"/>
      <c r="B52" s="446" t="s">
        <v>441</v>
      </c>
      <c r="C52" s="439" t="s">
        <v>40</v>
      </c>
      <c r="D52" s="441">
        <v>0</v>
      </c>
      <c r="E52" s="441">
        <v>0</v>
      </c>
      <c r="F52" s="441">
        <f t="shared" si="2"/>
        <v>0</v>
      </c>
      <c r="G52" s="442">
        <f>+G9</f>
        <v>1.314</v>
      </c>
      <c r="H52" s="441">
        <f t="shared" si="1"/>
        <v>0</v>
      </c>
      <c r="I52" s="441">
        <f t="shared" si="3"/>
        <v>0</v>
      </c>
    </row>
    <row r="53" spans="1:9" ht="15">
      <c r="A53" s="447"/>
      <c r="B53" s="446" t="s">
        <v>442</v>
      </c>
      <c r="C53" s="439" t="s">
        <v>40</v>
      </c>
      <c r="D53" s="445">
        <v>26</v>
      </c>
      <c r="E53" s="441">
        <v>8540</v>
      </c>
      <c r="F53" s="441">
        <f t="shared" si="2"/>
        <v>222040</v>
      </c>
      <c r="G53" s="442">
        <f>G46</f>
        <v>1.314</v>
      </c>
      <c r="H53" s="441">
        <f t="shared" si="1"/>
        <v>11221.56</v>
      </c>
      <c r="I53" s="441">
        <f t="shared" si="3"/>
        <v>291760.56</v>
      </c>
    </row>
    <row r="54" spans="1:9" ht="15">
      <c r="A54" s="447"/>
      <c r="B54" s="446" t="s">
        <v>443</v>
      </c>
      <c r="C54" s="447" t="s">
        <v>41</v>
      </c>
      <c r="D54" s="445">
        <v>150</v>
      </c>
      <c r="E54" s="441">
        <v>560</v>
      </c>
      <c r="F54" s="441">
        <f t="shared" si="2"/>
        <v>84000</v>
      </c>
      <c r="G54" s="442">
        <f>G18</f>
        <v>1.314</v>
      </c>
      <c r="H54" s="441">
        <f t="shared" si="1"/>
        <v>735.84</v>
      </c>
      <c r="I54" s="441">
        <f t="shared" si="3"/>
        <v>110376</v>
      </c>
    </row>
    <row r="55" spans="1:9" ht="15">
      <c r="A55" s="447"/>
      <c r="B55" s="446" t="s">
        <v>444</v>
      </c>
      <c r="C55" s="447" t="s">
        <v>55</v>
      </c>
      <c r="D55" s="445">
        <v>480</v>
      </c>
      <c r="E55" s="441">
        <v>1280</v>
      </c>
      <c r="F55" s="441">
        <f t="shared" si="2"/>
        <v>614400</v>
      </c>
      <c r="G55" s="442">
        <f>G46</f>
        <v>1.314</v>
      </c>
      <c r="H55" s="441">
        <f t="shared" si="1"/>
        <v>1681.92</v>
      </c>
      <c r="I55" s="441">
        <f t="shared" si="3"/>
        <v>807321.6</v>
      </c>
    </row>
    <row r="56" spans="1:9" ht="15">
      <c r="A56" s="447"/>
      <c r="B56" s="446" t="s">
        <v>445</v>
      </c>
      <c r="C56" s="447" t="s">
        <v>130</v>
      </c>
      <c r="D56" s="441">
        <v>157</v>
      </c>
      <c r="E56" s="441">
        <v>215</v>
      </c>
      <c r="F56" s="441">
        <f t="shared" si="2"/>
        <v>33755</v>
      </c>
      <c r="G56" s="442">
        <f>+G9</f>
        <v>1.314</v>
      </c>
      <c r="H56" s="441">
        <f t="shared" si="1"/>
        <v>282.51</v>
      </c>
      <c r="I56" s="441">
        <f t="shared" si="3"/>
        <v>44354.07</v>
      </c>
    </row>
    <row r="57" spans="1:9" ht="15">
      <c r="A57" s="447"/>
      <c r="B57" s="446" t="s">
        <v>446</v>
      </c>
      <c r="C57" s="447" t="s">
        <v>128</v>
      </c>
      <c r="D57" s="441">
        <v>2</v>
      </c>
      <c r="E57" s="441">
        <v>19000</v>
      </c>
      <c r="F57" s="441">
        <f t="shared" si="2"/>
        <v>38000</v>
      </c>
      <c r="G57" s="442">
        <f>G22</f>
        <v>1.314</v>
      </c>
      <c r="H57" s="441">
        <f t="shared" si="1"/>
        <v>24966</v>
      </c>
      <c r="I57" s="441">
        <f t="shared" si="3"/>
        <v>49932</v>
      </c>
    </row>
    <row r="58" spans="1:9" ht="15">
      <c r="A58" s="447"/>
      <c r="B58" s="446" t="s">
        <v>447</v>
      </c>
      <c r="C58" s="447" t="s">
        <v>40</v>
      </c>
      <c r="D58" s="441">
        <v>4</v>
      </c>
      <c r="E58" s="441">
        <v>3300</v>
      </c>
      <c r="F58" s="441">
        <f t="shared" si="2"/>
        <v>13200</v>
      </c>
      <c r="G58" s="442">
        <f>+G9</f>
        <v>1.314</v>
      </c>
      <c r="H58" s="441">
        <f t="shared" si="1"/>
        <v>4336.2</v>
      </c>
      <c r="I58" s="441">
        <f t="shared" si="3"/>
        <v>17344.8</v>
      </c>
    </row>
    <row r="59" spans="1:9" ht="15">
      <c r="A59" s="447">
        <v>6</v>
      </c>
      <c r="B59" s="448" t="s">
        <v>448</v>
      </c>
      <c r="C59" s="447"/>
      <c r="D59" s="441">
        <v>0</v>
      </c>
      <c r="E59" s="441">
        <v>0</v>
      </c>
      <c r="F59" s="441">
        <f t="shared" si="2"/>
        <v>0</v>
      </c>
      <c r="G59" s="442"/>
      <c r="H59" s="441">
        <f t="shared" si="1"/>
        <v>0</v>
      </c>
      <c r="I59" s="441">
        <f t="shared" si="3"/>
        <v>0</v>
      </c>
    </row>
    <row r="60" spans="1:9" ht="15">
      <c r="A60" s="447"/>
      <c r="B60" s="446" t="s">
        <v>449</v>
      </c>
      <c r="C60" s="447" t="s">
        <v>55</v>
      </c>
      <c r="D60" s="441">
        <v>0</v>
      </c>
      <c r="E60" s="441">
        <v>1259</v>
      </c>
      <c r="F60" s="441">
        <f t="shared" si="2"/>
        <v>0</v>
      </c>
      <c r="G60" s="442">
        <f>+G9</f>
        <v>1.314</v>
      </c>
      <c r="H60" s="441">
        <f t="shared" si="1"/>
        <v>1654.32</v>
      </c>
      <c r="I60" s="441">
        <f t="shared" si="3"/>
        <v>0</v>
      </c>
    </row>
    <row r="61" spans="1:9" ht="15">
      <c r="A61" s="449"/>
      <c r="B61" s="440" t="s">
        <v>450</v>
      </c>
      <c r="C61" s="439" t="s">
        <v>55</v>
      </c>
      <c r="D61" s="441">
        <v>0</v>
      </c>
      <c r="E61" s="441">
        <v>670</v>
      </c>
      <c r="F61" s="441">
        <f t="shared" si="2"/>
        <v>0</v>
      </c>
      <c r="G61" s="442">
        <f>G25</f>
        <v>1.314</v>
      </c>
      <c r="H61" s="441">
        <f t="shared" si="1"/>
        <v>880.38</v>
      </c>
      <c r="I61" s="441">
        <f t="shared" si="3"/>
        <v>0</v>
      </c>
    </row>
    <row r="62" spans="1:9" ht="15">
      <c r="A62" s="449"/>
      <c r="B62" s="450"/>
      <c r="C62" s="449"/>
      <c r="D62" s="451"/>
      <c r="E62" s="451"/>
      <c r="F62" s="451"/>
      <c r="G62" s="452"/>
      <c r="H62" s="451"/>
      <c r="I62" s="451"/>
    </row>
    <row r="63" spans="1:9" ht="15">
      <c r="A63" s="453"/>
      <c r="B63" s="454" t="s">
        <v>451</v>
      </c>
      <c r="C63" s="453"/>
      <c r="D63" s="455"/>
      <c r="E63" s="455"/>
      <c r="F63" s="455">
        <f>SUM(F8:F62)</f>
        <v>9139266.739999998</v>
      </c>
      <c r="G63" s="456"/>
      <c r="H63" s="454"/>
      <c r="I63" s="455">
        <f>SUM(I8:I62)</f>
        <v>12008996.46</v>
      </c>
    </row>
    <row r="64" spans="8:10" ht="17.25" thickBot="1">
      <c r="H64" s="424" t="s">
        <v>452</v>
      </c>
      <c r="I64" s="457">
        <f>IF(I63&lt;10000000,ROUNDDOWN(I63,-4),ROUNDDOWN(I63,-4))</f>
        <v>12000000</v>
      </c>
      <c r="J64" s="458"/>
    </row>
    <row r="65" ht="15.75" thickTop="1"/>
    <row r="66" spans="1:8" ht="15">
      <c r="A66" s="424">
        <v>1</v>
      </c>
      <c r="B66" s="423" t="s">
        <v>453</v>
      </c>
      <c r="G66" s="426" t="s">
        <v>15</v>
      </c>
      <c r="H66" s="459">
        <f>F63</f>
        <v>9139266.739999998</v>
      </c>
    </row>
    <row r="67" spans="1:8" ht="15">
      <c r="A67" s="424">
        <v>2</v>
      </c>
      <c r="B67" s="423" t="s">
        <v>454</v>
      </c>
      <c r="G67" s="426" t="s">
        <v>15</v>
      </c>
      <c r="H67" s="454"/>
    </row>
    <row r="68" spans="1:8" ht="15">
      <c r="A68" s="424">
        <v>3</v>
      </c>
      <c r="B68" s="423" t="s">
        <v>455</v>
      </c>
      <c r="G68" s="426" t="s">
        <v>15</v>
      </c>
      <c r="H68" s="454"/>
    </row>
    <row r="69" spans="1:8" ht="15">
      <c r="A69" s="424">
        <v>4</v>
      </c>
      <c r="B69" s="423" t="s">
        <v>456</v>
      </c>
      <c r="G69" s="426" t="s">
        <v>15</v>
      </c>
      <c r="H69" s="442">
        <f>G47</f>
        <v>1.314</v>
      </c>
    </row>
    <row r="70" spans="1:8" ht="15">
      <c r="A70" s="424">
        <v>5</v>
      </c>
      <c r="B70" s="423" t="s">
        <v>457</v>
      </c>
      <c r="G70" s="426" t="s">
        <v>15</v>
      </c>
      <c r="H70" s="454"/>
    </row>
    <row r="71" spans="1:8" ht="15">
      <c r="A71" s="424">
        <v>6</v>
      </c>
      <c r="B71" s="423" t="s">
        <v>458</v>
      </c>
      <c r="G71" s="426" t="s">
        <v>15</v>
      </c>
      <c r="H71" s="454"/>
    </row>
    <row r="72" spans="1:8" ht="15">
      <c r="A72" s="424">
        <v>7</v>
      </c>
      <c r="B72" s="423" t="s">
        <v>459</v>
      </c>
      <c r="G72" s="426" t="s">
        <v>15</v>
      </c>
      <c r="H72" s="442">
        <f>H69</f>
        <v>1.314</v>
      </c>
    </row>
    <row r="73" spans="1:8" ht="15">
      <c r="A73" s="424">
        <v>8</v>
      </c>
      <c r="B73" s="423" t="s">
        <v>460</v>
      </c>
      <c r="G73" s="426" t="s">
        <v>15</v>
      </c>
      <c r="H73" s="454"/>
    </row>
    <row r="75" ht="12.75" customHeight="1"/>
    <row r="77" ht="15">
      <c r="C77" s="427" t="s">
        <v>461</v>
      </c>
    </row>
    <row r="78" ht="15">
      <c r="C78" s="427" t="s">
        <v>462</v>
      </c>
    </row>
    <row r="79" ht="15">
      <c r="C79" s="427" t="s">
        <v>463</v>
      </c>
    </row>
    <row r="81" spans="2:6" ht="15">
      <c r="B81" s="423" t="s">
        <v>464</v>
      </c>
      <c r="F81" s="428" t="s">
        <v>465</v>
      </c>
    </row>
    <row r="82" spans="2:6" ht="15">
      <c r="B82" s="423" t="s">
        <v>466</v>
      </c>
      <c r="F82" s="460" t="s">
        <v>467</v>
      </c>
    </row>
    <row r="83" spans="2:6" ht="15">
      <c r="B83" s="423" t="s">
        <v>468</v>
      </c>
      <c r="F83" s="460" t="s">
        <v>469</v>
      </c>
    </row>
  </sheetData>
  <sheetProtection/>
  <mergeCells count="1">
    <mergeCell ref="A1:I1"/>
  </mergeCells>
  <printOptions/>
  <pageMargins left="0.2755905511811024" right="0.15748031496062992" top="0.4330708661417323" bottom="0.15748031496062992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Vatcharacom</cp:lastModifiedBy>
  <cp:lastPrinted>2018-04-04T04:40:02Z</cp:lastPrinted>
  <dcterms:created xsi:type="dcterms:W3CDTF">1999-01-11T08:20:28Z</dcterms:created>
  <dcterms:modified xsi:type="dcterms:W3CDTF">2018-04-27T06:34:46Z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